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D:\VDI_cloud\Projekty_zaloha\___PROJEKTY_2016___\30_16_VELKE_PRILEPY_MVN\10_ROZPOCTY\05_DPS\05_VYDANE\191001\"/>
    </mc:Choice>
  </mc:AlternateContent>
  <bookViews>
    <workbookView xWindow="0" yWindow="0" windowWidth="28800" windowHeight="12210"/>
  </bookViews>
  <sheets>
    <sheet name="Rekapitulace stavby" sheetId="1" r:id="rId1"/>
    <sheet name="SO00 - Vedlejší a ostatní..." sheetId="2" r:id="rId2"/>
    <sheet name="SO01 - Vodní nádrž" sheetId="3" r:id="rId3"/>
    <sheet name="SO02 - Nátok" sheetId="4" r:id="rId4"/>
    <sheet name="SO03 - Odtok" sheetId="5" r:id="rId5"/>
  </sheets>
  <definedNames>
    <definedName name="_xlnm._FilterDatabase" localSheetId="1" hidden="1">'SO00 - Vedlejší a ostatní...'!$C$81:$K$128</definedName>
    <definedName name="_xlnm._FilterDatabase" localSheetId="2" hidden="1">'SO01 - Vodní nádrž'!$C$92:$K$503</definedName>
    <definedName name="_xlnm._FilterDatabase" localSheetId="3" hidden="1">'SO02 - Nátok'!$C$89:$K$250</definedName>
    <definedName name="_xlnm._FilterDatabase" localSheetId="4" hidden="1">'SO03 - Odtok'!$C$84:$K$239</definedName>
    <definedName name="_xlnm.Print_Titles" localSheetId="0">'Rekapitulace stavby'!$52:$52</definedName>
    <definedName name="_xlnm.Print_Titles" localSheetId="1">'SO00 - Vedlejší a ostatní...'!$81:$81</definedName>
    <definedName name="_xlnm.Print_Titles" localSheetId="2">'SO01 - Vodní nádrž'!$92:$92</definedName>
    <definedName name="_xlnm.Print_Titles" localSheetId="3">'SO02 - Nátok'!$89:$89</definedName>
    <definedName name="_xlnm.Print_Titles" localSheetId="4">'SO03 - Odtok'!$84:$84</definedName>
    <definedName name="_xlnm.Print_Area" localSheetId="0">'Rekapitulace stavby'!$D$4:$AO$36,'Rekapitulace stavby'!$C$42:$AQ$59</definedName>
    <definedName name="_xlnm.Print_Area" localSheetId="1">'SO00 - Vedlejší a ostatní...'!$C$4:$J$39,'SO00 - Vedlejší a ostatní...'!$C$45:$J$63,'SO00 - Vedlejší a ostatní...'!$C$69:$K$128</definedName>
    <definedName name="_xlnm.Print_Area" localSheetId="2">'SO01 - Vodní nádrž'!$C$4:$J$39,'SO01 - Vodní nádrž'!$C$45:$J$74,'SO01 - Vodní nádrž'!$C$80:$K$503</definedName>
    <definedName name="_xlnm.Print_Area" localSheetId="3">'SO02 - Nátok'!$C$4:$J$39,'SO02 - Nátok'!$C$45:$J$71,'SO02 - Nátok'!$C$77:$K$250</definedName>
    <definedName name="_xlnm.Print_Area" localSheetId="4">'SO03 - Odtok'!$C$4:$J$39,'SO03 - Odtok'!$C$45:$J$66,'SO03 - Odtok'!$C$72:$K$239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58" i="1"/>
  <c r="J35" i="5"/>
  <c r="AX58" i="1" s="1"/>
  <c r="BI238" i="5"/>
  <c r="BH238" i="5"/>
  <c r="BG238" i="5"/>
  <c r="BF238" i="5"/>
  <c r="T238" i="5"/>
  <c r="R238" i="5"/>
  <c r="P238" i="5"/>
  <c r="BK238" i="5"/>
  <c r="J238" i="5"/>
  <c r="BE238" i="5"/>
  <c r="BI236" i="5"/>
  <c r="BH236" i="5"/>
  <c r="BG236" i="5"/>
  <c r="BF236" i="5"/>
  <c r="T236" i="5"/>
  <c r="T235" i="5" s="1"/>
  <c r="R236" i="5"/>
  <c r="R235" i="5" s="1"/>
  <c r="P236" i="5"/>
  <c r="BK236" i="5"/>
  <c r="BK235" i="5"/>
  <c r="J235" i="5" s="1"/>
  <c r="J65" i="5" s="1"/>
  <c r="J236" i="5"/>
  <c r="BE236" i="5"/>
  <c r="BI230" i="5"/>
  <c r="BH230" i="5"/>
  <c r="BG230" i="5"/>
  <c r="BF230" i="5"/>
  <c r="T230" i="5"/>
  <c r="R230" i="5"/>
  <c r="P230" i="5"/>
  <c r="BK230" i="5"/>
  <c r="J230" i="5"/>
  <c r="BE230" i="5" s="1"/>
  <c r="BI226" i="5"/>
  <c r="BH226" i="5"/>
  <c r="BG226" i="5"/>
  <c r="BF226" i="5"/>
  <c r="T226" i="5"/>
  <c r="R226" i="5"/>
  <c r="P226" i="5"/>
  <c r="BK226" i="5"/>
  <c r="J226" i="5"/>
  <c r="BE226" i="5"/>
  <c r="BI222" i="5"/>
  <c r="BH222" i="5"/>
  <c r="BG222" i="5"/>
  <c r="BF222" i="5"/>
  <c r="T222" i="5"/>
  <c r="R222" i="5"/>
  <c r="P222" i="5"/>
  <c r="BK222" i="5"/>
  <c r="J222" i="5"/>
  <c r="BE222" i="5" s="1"/>
  <c r="BI218" i="5"/>
  <c r="BH218" i="5"/>
  <c r="BG218" i="5"/>
  <c r="BF218" i="5"/>
  <c r="T218" i="5"/>
  <c r="R218" i="5"/>
  <c r="P218" i="5"/>
  <c r="BK218" i="5"/>
  <c r="J218" i="5"/>
  <c r="BE218" i="5"/>
  <c r="BI214" i="5"/>
  <c r="BH214" i="5"/>
  <c r="BG214" i="5"/>
  <c r="BF214" i="5"/>
  <c r="T214" i="5"/>
  <c r="R214" i="5"/>
  <c r="P214" i="5"/>
  <c r="BK214" i="5"/>
  <c r="J214" i="5"/>
  <c r="BE214" i="5" s="1"/>
  <c r="BI210" i="5"/>
  <c r="BH210" i="5"/>
  <c r="BG210" i="5"/>
  <c r="BF210" i="5"/>
  <c r="T210" i="5"/>
  <c r="R210" i="5"/>
  <c r="P210" i="5"/>
  <c r="BK210" i="5"/>
  <c r="J210" i="5"/>
  <c r="BE210" i="5" s="1"/>
  <c r="BI206" i="5"/>
  <c r="BH206" i="5"/>
  <c r="BG206" i="5"/>
  <c r="BF206" i="5"/>
  <c r="T206" i="5"/>
  <c r="R206" i="5"/>
  <c r="P206" i="5"/>
  <c r="BK206" i="5"/>
  <c r="J206" i="5"/>
  <c r="BE206" i="5" s="1"/>
  <c r="BI202" i="5"/>
  <c r="BH202" i="5"/>
  <c r="BG202" i="5"/>
  <c r="BF202" i="5"/>
  <c r="T202" i="5"/>
  <c r="R202" i="5"/>
  <c r="P202" i="5"/>
  <c r="BK202" i="5"/>
  <c r="J202" i="5"/>
  <c r="BE202" i="5"/>
  <c r="BI198" i="5"/>
  <c r="BH198" i="5"/>
  <c r="BG198" i="5"/>
  <c r="BF198" i="5"/>
  <c r="T198" i="5"/>
  <c r="R198" i="5"/>
  <c r="P198" i="5"/>
  <c r="BK198" i="5"/>
  <c r="J198" i="5"/>
  <c r="BE198" i="5" s="1"/>
  <c r="BI194" i="5"/>
  <c r="BH194" i="5"/>
  <c r="BG194" i="5"/>
  <c r="BF194" i="5"/>
  <c r="T194" i="5"/>
  <c r="R194" i="5"/>
  <c r="R189" i="5" s="1"/>
  <c r="P194" i="5"/>
  <c r="BK194" i="5"/>
  <c r="J194" i="5"/>
  <c r="BE194" i="5"/>
  <c r="BI190" i="5"/>
  <c r="BH190" i="5"/>
  <c r="BG190" i="5"/>
  <c r="BF190" i="5"/>
  <c r="T190" i="5"/>
  <c r="T189" i="5" s="1"/>
  <c r="R190" i="5"/>
  <c r="P190" i="5"/>
  <c r="BK190" i="5"/>
  <c r="BK189" i="5" s="1"/>
  <c r="J189" i="5" s="1"/>
  <c r="J64" i="5" s="1"/>
  <c r="J190" i="5"/>
  <c r="BE190" i="5"/>
  <c r="BI185" i="5"/>
  <c r="BH185" i="5"/>
  <c r="BG185" i="5"/>
  <c r="BF185" i="5"/>
  <c r="T185" i="5"/>
  <c r="R185" i="5"/>
  <c r="P185" i="5"/>
  <c r="BK185" i="5"/>
  <c r="J185" i="5"/>
  <c r="BE185" i="5" s="1"/>
  <c r="BI181" i="5"/>
  <c r="BH181" i="5"/>
  <c r="BG181" i="5"/>
  <c r="BF181" i="5"/>
  <c r="T181" i="5"/>
  <c r="R181" i="5"/>
  <c r="P181" i="5"/>
  <c r="BK181" i="5"/>
  <c r="J181" i="5"/>
  <c r="BE181" i="5"/>
  <c r="BI176" i="5"/>
  <c r="BH176" i="5"/>
  <c r="BG176" i="5"/>
  <c r="BF176" i="5"/>
  <c r="T176" i="5"/>
  <c r="R176" i="5"/>
  <c r="P176" i="5"/>
  <c r="BK176" i="5"/>
  <c r="J176" i="5"/>
  <c r="BE176" i="5" s="1"/>
  <c r="BI172" i="5"/>
  <c r="BH172" i="5"/>
  <c r="BG172" i="5"/>
  <c r="BF172" i="5"/>
  <c r="T172" i="5"/>
  <c r="R172" i="5"/>
  <c r="R167" i="5" s="1"/>
  <c r="P172" i="5"/>
  <c r="BK172" i="5"/>
  <c r="J172" i="5"/>
  <c r="BE172" i="5"/>
  <c r="BI168" i="5"/>
  <c r="BH168" i="5"/>
  <c r="BG168" i="5"/>
  <c r="BF168" i="5"/>
  <c r="T168" i="5"/>
  <c r="T167" i="5" s="1"/>
  <c r="R168" i="5"/>
  <c r="P168" i="5"/>
  <c r="BK168" i="5"/>
  <c r="BK167" i="5" s="1"/>
  <c r="J167" i="5" s="1"/>
  <c r="J63" i="5" s="1"/>
  <c r="J168" i="5"/>
  <c r="BE168" i="5"/>
  <c r="BI163" i="5"/>
  <c r="BH163" i="5"/>
  <c r="BG163" i="5"/>
  <c r="BF163" i="5"/>
  <c r="T163" i="5"/>
  <c r="R163" i="5"/>
  <c r="P163" i="5"/>
  <c r="P158" i="5" s="1"/>
  <c r="BK163" i="5"/>
  <c r="J163" i="5"/>
  <c r="BE163" i="5" s="1"/>
  <c r="BI159" i="5"/>
  <c r="BH159" i="5"/>
  <c r="BG159" i="5"/>
  <c r="BF159" i="5"/>
  <c r="T159" i="5"/>
  <c r="T158" i="5"/>
  <c r="R159" i="5"/>
  <c r="R158" i="5" s="1"/>
  <c r="P159" i="5"/>
  <c r="BK159" i="5"/>
  <c r="BK158" i="5" s="1"/>
  <c r="J158" i="5" s="1"/>
  <c r="J62" i="5" s="1"/>
  <c r="J159" i="5"/>
  <c r="BE159" i="5"/>
  <c r="BI154" i="5"/>
  <c r="BH154" i="5"/>
  <c r="BG154" i="5"/>
  <c r="BF154" i="5"/>
  <c r="T154" i="5"/>
  <c r="R154" i="5"/>
  <c r="P154" i="5"/>
  <c r="BK154" i="5"/>
  <c r="J154" i="5"/>
  <c r="BE154" i="5" s="1"/>
  <c r="BI150" i="5"/>
  <c r="BH150" i="5"/>
  <c r="BG150" i="5"/>
  <c r="BF150" i="5"/>
  <c r="T150" i="5"/>
  <c r="R150" i="5"/>
  <c r="P150" i="5"/>
  <c r="BK150" i="5"/>
  <c r="J150" i="5"/>
  <c r="BE150" i="5" s="1"/>
  <c r="BI145" i="5"/>
  <c r="BH145" i="5"/>
  <c r="BG145" i="5"/>
  <c r="BF145" i="5"/>
  <c r="T145" i="5"/>
  <c r="R145" i="5"/>
  <c r="P145" i="5"/>
  <c r="BK145" i="5"/>
  <c r="J145" i="5"/>
  <c r="BE145" i="5"/>
  <c r="BI141" i="5"/>
  <c r="BH141" i="5"/>
  <c r="BG141" i="5"/>
  <c r="BF141" i="5"/>
  <c r="T141" i="5"/>
  <c r="R141" i="5"/>
  <c r="P141" i="5"/>
  <c r="BK141" i="5"/>
  <c r="J141" i="5"/>
  <c r="BE141" i="5" s="1"/>
  <c r="BI136" i="5"/>
  <c r="BH136" i="5"/>
  <c r="BG136" i="5"/>
  <c r="BF136" i="5"/>
  <c r="T136" i="5"/>
  <c r="R136" i="5"/>
  <c r="P136" i="5"/>
  <c r="BK136" i="5"/>
  <c r="J136" i="5"/>
  <c r="BE136" i="5"/>
  <c r="BI132" i="5"/>
  <c r="BH132" i="5"/>
  <c r="BG132" i="5"/>
  <c r="BF132" i="5"/>
  <c r="T132" i="5"/>
  <c r="R132" i="5"/>
  <c r="P132" i="5"/>
  <c r="BK132" i="5"/>
  <c r="J132" i="5"/>
  <c r="BE132" i="5" s="1"/>
  <c r="BI127" i="5"/>
  <c r="BH127" i="5"/>
  <c r="BG127" i="5"/>
  <c r="BF127" i="5"/>
  <c r="T127" i="5"/>
  <c r="R127" i="5"/>
  <c r="P127" i="5"/>
  <c r="BK127" i="5"/>
  <c r="J127" i="5"/>
  <c r="BE127" i="5"/>
  <c r="BI123" i="5"/>
  <c r="BH123" i="5"/>
  <c r="BG123" i="5"/>
  <c r="BF123" i="5"/>
  <c r="T123" i="5"/>
  <c r="R123" i="5"/>
  <c r="P123" i="5"/>
  <c r="BK123" i="5"/>
  <c r="J123" i="5"/>
  <c r="BE123" i="5" s="1"/>
  <c r="BI119" i="5"/>
  <c r="BH119" i="5"/>
  <c r="BG119" i="5"/>
  <c r="BF119" i="5"/>
  <c r="T119" i="5"/>
  <c r="R119" i="5"/>
  <c r="P119" i="5"/>
  <c r="BK119" i="5"/>
  <c r="J119" i="5"/>
  <c r="BE119" i="5" s="1"/>
  <c r="BI113" i="5"/>
  <c r="BH113" i="5"/>
  <c r="BG113" i="5"/>
  <c r="BF113" i="5"/>
  <c r="T113" i="5"/>
  <c r="R113" i="5"/>
  <c r="P113" i="5"/>
  <c r="BK113" i="5"/>
  <c r="J113" i="5"/>
  <c r="BE113" i="5" s="1"/>
  <c r="BI109" i="5"/>
  <c r="BH109" i="5"/>
  <c r="BG109" i="5"/>
  <c r="BF109" i="5"/>
  <c r="T109" i="5"/>
  <c r="R109" i="5"/>
  <c r="P109" i="5"/>
  <c r="BK109" i="5"/>
  <c r="J109" i="5"/>
  <c r="BE109" i="5"/>
  <c r="BI105" i="5"/>
  <c r="BH105" i="5"/>
  <c r="BG105" i="5"/>
  <c r="BF105" i="5"/>
  <c r="J34" i="5" s="1"/>
  <c r="AW58" i="1" s="1"/>
  <c r="T105" i="5"/>
  <c r="R105" i="5"/>
  <c r="P105" i="5"/>
  <c r="BK105" i="5"/>
  <c r="J105" i="5"/>
  <c r="BE105" i="5" s="1"/>
  <c r="BI101" i="5"/>
  <c r="BH101" i="5"/>
  <c r="F36" i="5" s="1"/>
  <c r="BC58" i="1" s="1"/>
  <c r="BG101" i="5"/>
  <c r="BF101" i="5"/>
  <c r="T101" i="5"/>
  <c r="R101" i="5"/>
  <c r="R87" i="5" s="1"/>
  <c r="P101" i="5"/>
  <c r="BK101" i="5"/>
  <c r="J101" i="5"/>
  <c r="BE101" i="5"/>
  <c r="BI97" i="5"/>
  <c r="BH97" i="5"/>
  <c r="BG97" i="5"/>
  <c r="BF97" i="5"/>
  <c r="F34" i="5" s="1"/>
  <c r="BA58" i="1" s="1"/>
  <c r="T97" i="5"/>
  <c r="T87" i="5" s="1"/>
  <c r="T86" i="5" s="1"/>
  <c r="T85" i="5" s="1"/>
  <c r="R97" i="5"/>
  <c r="P97" i="5"/>
  <c r="BK97" i="5"/>
  <c r="J97" i="5"/>
  <c r="BE97" i="5" s="1"/>
  <c r="J33" i="5" s="1"/>
  <c r="AV58" i="1" s="1"/>
  <c r="AT58" i="1" s="1"/>
  <c r="BI93" i="5"/>
  <c r="BH93" i="5"/>
  <c r="BG93" i="5"/>
  <c r="BF93" i="5"/>
  <c r="T93" i="5"/>
  <c r="R93" i="5"/>
  <c r="P93" i="5"/>
  <c r="BK93" i="5"/>
  <c r="J93" i="5"/>
  <c r="BE93" i="5"/>
  <c r="BI88" i="5"/>
  <c r="BH88" i="5"/>
  <c r="BG88" i="5"/>
  <c r="F35" i="5"/>
  <c r="BB58" i="1" s="1"/>
  <c r="BF88" i="5"/>
  <c r="T88" i="5"/>
  <c r="R88" i="5"/>
  <c r="P88" i="5"/>
  <c r="P87" i="5" s="1"/>
  <c r="BK88" i="5"/>
  <c r="BK87" i="5" s="1"/>
  <c r="J88" i="5"/>
  <c r="BE88" i="5"/>
  <c r="J82" i="5"/>
  <c r="J81" i="5"/>
  <c r="F81" i="5"/>
  <c r="F79" i="5"/>
  <c r="E77" i="5"/>
  <c r="J55" i="5"/>
  <c r="J54" i="5"/>
  <c r="F54" i="5"/>
  <c r="F52" i="5"/>
  <c r="E50" i="5"/>
  <c r="J18" i="5"/>
  <c r="E18" i="5"/>
  <c r="F82" i="5"/>
  <c r="F55" i="5"/>
  <c r="J17" i="5"/>
  <c r="J12" i="5"/>
  <c r="J79" i="5" s="1"/>
  <c r="E7" i="5"/>
  <c r="E75" i="5" s="1"/>
  <c r="E48" i="5"/>
  <c r="J37" i="4"/>
  <c r="J36" i="4"/>
  <c r="AY57" i="1" s="1"/>
  <c r="J35" i="4"/>
  <c r="AX57" i="1"/>
  <c r="BI247" i="4"/>
  <c r="BH247" i="4"/>
  <c r="BG247" i="4"/>
  <c r="BF247" i="4"/>
  <c r="T247" i="4"/>
  <c r="T246" i="4" s="1"/>
  <c r="T245" i="4" s="1"/>
  <c r="R247" i="4"/>
  <c r="R246" i="4"/>
  <c r="R245" i="4" s="1"/>
  <c r="P247" i="4"/>
  <c r="P246" i="4" s="1"/>
  <c r="P245" i="4" s="1"/>
  <c r="BK247" i="4"/>
  <c r="BK246" i="4"/>
  <c r="J246" i="4" s="1"/>
  <c r="J70" i="4" s="1"/>
  <c r="J247" i="4"/>
  <c r="BE247" i="4"/>
  <c r="BI240" i="4"/>
  <c r="BH240" i="4"/>
  <c r="BG240" i="4"/>
  <c r="BF240" i="4"/>
  <c r="T240" i="4"/>
  <c r="T239" i="4"/>
  <c r="T238" i="4"/>
  <c r="R240" i="4"/>
  <c r="R239" i="4"/>
  <c r="R238" i="4"/>
  <c r="P240" i="4"/>
  <c r="P239" i="4" s="1"/>
  <c r="P238" i="4" s="1"/>
  <c r="BK240" i="4"/>
  <c r="BK239" i="4"/>
  <c r="J239" i="4" s="1"/>
  <c r="J68" i="4" s="1"/>
  <c r="BK238" i="4"/>
  <c r="J238" i="4" s="1"/>
  <c r="J67" i="4" s="1"/>
  <c r="J240" i="4"/>
  <c r="BE240" i="4" s="1"/>
  <c r="BI236" i="4"/>
  <c r="BH236" i="4"/>
  <c r="BG236" i="4"/>
  <c r="BF236" i="4"/>
  <c r="T236" i="4"/>
  <c r="R236" i="4"/>
  <c r="P236" i="4"/>
  <c r="P233" i="4" s="1"/>
  <c r="BK236" i="4"/>
  <c r="J236" i="4"/>
  <c r="BE236" i="4" s="1"/>
  <c r="BI234" i="4"/>
  <c r="BH234" i="4"/>
  <c r="BG234" i="4"/>
  <c r="BF234" i="4"/>
  <c r="T234" i="4"/>
  <c r="T233" i="4"/>
  <c r="R234" i="4"/>
  <c r="R233" i="4" s="1"/>
  <c r="P234" i="4"/>
  <c r="BK234" i="4"/>
  <c r="J234" i="4"/>
  <c r="BE234" i="4"/>
  <c r="BI228" i="4"/>
  <c r="BH228" i="4"/>
  <c r="BG228" i="4"/>
  <c r="BF228" i="4"/>
  <c r="T228" i="4"/>
  <c r="T227" i="4"/>
  <c r="R228" i="4"/>
  <c r="R227" i="4" s="1"/>
  <c r="P228" i="4"/>
  <c r="P227" i="4"/>
  <c r="BK228" i="4"/>
  <c r="BK227" i="4" s="1"/>
  <c r="J227" i="4" s="1"/>
  <c r="J65" i="4" s="1"/>
  <c r="J228" i="4"/>
  <c r="BE228" i="4"/>
  <c r="BI223" i="4"/>
  <c r="BH223" i="4"/>
  <c r="BG223" i="4"/>
  <c r="BF223" i="4"/>
  <c r="T223" i="4"/>
  <c r="R223" i="4"/>
  <c r="P223" i="4"/>
  <c r="BK223" i="4"/>
  <c r="J223" i="4"/>
  <c r="BE223" i="4" s="1"/>
  <c r="BI219" i="4"/>
  <c r="BH219" i="4"/>
  <c r="BG219" i="4"/>
  <c r="BF219" i="4"/>
  <c r="T219" i="4"/>
  <c r="R219" i="4"/>
  <c r="P219" i="4"/>
  <c r="BK219" i="4"/>
  <c r="J219" i="4"/>
  <c r="BE219" i="4" s="1"/>
  <c r="BI215" i="4"/>
  <c r="BH215" i="4"/>
  <c r="BG215" i="4"/>
  <c r="BF215" i="4"/>
  <c r="T215" i="4"/>
  <c r="R215" i="4"/>
  <c r="P215" i="4"/>
  <c r="BK215" i="4"/>
  <c r="J215" i="4"/>
  <c r="BE215" i="4"/>
  <c r="BI211" i="4"/>
  <c r="BH211" i="4"/>
  <c r="BG211" i="4"/>
  <c r="BF211" i="4"/>
  <c r="T211" i="4"/>
  <c r="R211" i="4"/>
  <c r="P211" i="4"/>
  <c r="BK211" i="4"/>
  <c r="BK186" i="4" s="1"/>
  <c r="J186" i="4" s="1"/>
  <c r="J64" i="4" s="1"/>
  <c r="J211" i="4"/>
  <c r="BE211" i="4" s="1"/>
  <c r="BI207" i="4"/>
  <c r="BH207" i="4"/>
  <c r="BG207" i="4"/>
  <c r="BF207" i="4"/>
  <c r="T207" i="4"/>
  <c r="R207" i="4"/>
  <c r="P207" i="4"/>
  <c r="BK207" i="4"/>
  <c r="J207" i="4"/>
  <c r="BE207" i="4"/>
  <c r="BI203" i="4"/>
  <c r="BH203" i="4"/>
  <c r="BG203" i="4"/>
  <c r="BF203" i="4"/>
  <c r="T203" i="4"/>
  <c r="R203" i="4"/>
  <c r="P203" i="4"/>
  <c r="BK203" i="4"/>
  <c r="J203" i="4"/>
  <c r="BE203" i="4" s="1"/>
  <c r="BI199" i="4"/>
  <c r="BH199" i="4"/>
  <c r="BG199" i="4"/>
  <c r="BF199" i="4"/>
  <c r="T199" i="4"/>
  <c r="R199" i="4"/>
  <c r="P199" i="4"/>
  <c r="BK199" i="4"/>
  <c r="J199" i="4"/>
  <c r="BE199" i="4"/>
  <c r="BI195" i="4"/>
  <c r="BH195" i="4"/>
  <c r="BG195" i="4"/>
  <c r="BF195" i="4"/>
  <c r="T195" i="4"/>
  <c r="R195" i="4"/>
  <c r="P195" i="4"/>
  <c r="BK195" i="4"/>
  <c r="J195" i="4"/>
  <c r="BE195" i="4" s="1"/>
  <c r="BI191" i="4"/>
  <c r="BH191" i="4"/>
  <c r="BG191" i="4"/>
  <c r="BF191" i="4"/>
  <c r="T191" i="4"/>
  <c r="R191" i="4"/>
  <c r="P191" i="4"/>
  <c r="BK191" i="4"/>
  <c r="J191" i="4"/>
  <c r="BE191" i="4" s="1"/>
  <c r="BI187" i="4"/>
  <c r="BH187" i="4"/>
  <c r="BG187" i="4"/>
  <c r="BF187" i="4"/>
  <c r="T187" i="4"/>
  <c r="R187" i="4"/>
  <c r="R186" i="4"/>
  <c r="P187" i="4"/>
  <c r="BK187" i="4"/>
  <c r="J187" i="4"/>
  <c r="BE187" i="4"/>
  <c r="BI182" i="4"/>
  <c r="BH182" i="4"/>
  <c r="BG182" i="4"/>
  <c r="BF182" i="4"/>
  <c r="T182" i="4"/>
  <c r="R182" i="4"/>
  <c r="P182" i="4"/>
  <c r="BK182" i="4"/>
  <c r="J182" i="4"/>
  <c r="BE182" i="4" s="1"/>
  <c r="BI178" i="4"/>
  <c r="BH178" i="4"/>
  <c r="BG178" i="4"/>
  <c r="BF178" i="4"/>
  <c r="T178" i="4"/>
  <c r="R178" i="4"/>
  <c r="P178" i="4"/>
  <c r="BK178" i="4"/>
  <c r="J178" i="4"/>
  <c r="BE178" i="4"/>
  <c r="BI173" i="4"/>
  <c r="BH173" i="4"/>
  <c r="BG173" i="4"/>
  <c r="BF173" i="4"/>
  <c r="T173" i="4"/>
  <c r="R173" i="4"/>
  <c r="P173" i="4"/>
  <c r="BK173" i="4"/>
  <c r="J173" i="4"/>
  <c r="BE173" i="4" s="1"/>
  <c r="BI169" i="4"/>
  <c r="BH169" i="4"/>
  <c r="BG169" i="4"/>
  <c r="BF169" i="4"/>
  <c r="T169" i="4"/>
  <c r="R169" i="4"/>
  <c r="P169" i="4"/>
  <c r="BK169" i="4"/>
  <c r="J169" i="4"/>
  <c r="BE169" i="4" s="1"/>
  <c r="BI165" i="4"/>
  <c r="BH165" i="4"/>
  <c r="BG165" i="4"/>
  <c r="BF165" i="4"/>
  <c r="T165" i="4"/>
  <c r="R165" i="4"/>
  <c r="R164" i="4"/>
  <c r="P165" i="4"/>
  <c r="BK165" i="4"/>
  <c r="BK164" i="4"/>
  <c r="J164" i="4"/>
  <c r="J63" i="4" s="1"/>
  <c r="J165" i="4"/>
  <c r="BE165" i="4"/>
  <c r="BI160" i="4"/>
  <c r="BH160" i="4"/>
  <c r="BG160" i="4"/>
  <c r="BF160" i="4"/>
  <c r="T160" i="4"/>
  <c r="T155" i="4" s="1"/>
  <c r="R160" i="4"/>
  <c r="P160" i="4"/>
  <c r="BK160" i="4"/>
  <c r="J160" i="4"/>
  <c r="BE160" i="4" s="1"/>
  <c r="BI156" i="4"/>
  <c r="BH156" i="4"/>
  <c r="BG156" i="4"/>
  <c r="BF156" i="4"/>
  <c r="T156" i="4"/>
  <c r="R156" i="4"/>
  <c r="R155" i="4" s="1"/>
  <c r="P156" i="4"/>
  <c r="P155" i="4" s="1"/>
  <c r="BK156" i="4"/>
  <c r="J156" i="4"/>
  <c r="BE156" i="4" s="1"/>
  <c r="BI151" i="4"/>
  <c r="BH151" i="4"/>
  <c r="BG151" i="4"/>
  <c r="BF151" i="4"/>
  <c r="T151" i="4"/>
  <c r="R151" i="4"/>
  <c r="P151" i="4"/>
  <c r="BK151" i="4"/>
  <c r="J151" i="4"/>
  <c r="BE151" i="4"/>
  <c r="BI147" i="4"/>
  <c r="BH147" i="4"/>
  <c r="BG147" i="4"/>
  <c r="BF147" i="4"/>
  <c r="T147" i="4"/>
  <c r="R147" i="4"/>
  <c r="P147" i="4"/>
  <c r="BK147" i="4"/>
  <c r="J147" i="4"/>
  <c r="BE147" i="4" s="1"/>
  <c r="BI142" i="4"/>
  <c r="BH142" i="4"/>
  <c r="BG142" i="4"/>
  <c r="BF142" i="4"/>
  <c r="T142" i="4"/>
  <c r="R142" i="4"/>
  <c r="P142" i="4"/>
  <c r="BK142" i="4"/>
  <c r="J142" i="4"/>
  <c r="BE142" i="4"/>
  <c r="BI138" i="4"/>
  <c r="BH138" i="4"/>
  <c r="BG138" i="4"/>
  <c r="BF138" i="4"/>
  <c r="T138" i="4"/>
  <c r="R138" i="4"/>
  <c r="P138" i="4"/>
  <c r="BK138" i="4"/>
  <c r="J138" i="4"/>
  <c r="BE138" i="4" s="1"/>
  <c r="BI133" i="4"/>
  <c r="BH133" i="4"/>
  <c r="BG133" i="4"/>
  <c r="BF133" i="4"/>
  <c r="T133" i="4"/>
  <c r="R133" i="4"/>
  <c r="P133" i="4"/>
  <c r="BK133" i="4"/>
  <c r="J133" i="4"/>
  <c r="BE133" i="4" s="1"/>
  <c r="BI128" i="4"/>
  <c r="BH128" i="4"/>
  <c r="BG128" i="4"/>
  <c r="BF128" i="4"/>
  <c r="T128" i="4"/>
  <c r="R128" i="4"/>
  <c r="P128" i="4"/>
  <c r="BK128" i="4"/>
  <c r="J128" i="4"/>
  <c r="BE128" i="4" s="1"/>
  <c r="BI124" i="4"/>
  <c r="BH124" i="4"/>
  <c r="BG124" i="4"/>
  <c r="BF124" i="4"/>
  <c r="T124" i="4"/>
  <c r="R124" i="4"/>
  <c r="P124" i="4"/>
  <c r="BK124" i="4"/>
  <c r="J124" i="4"/>
  <c r="BE124" i="4"/>
  <c r="BI118" i="4"/>
  <c r="BH118" i="4"/>
  <c r="BG118" i="4"/>
  <c r="BF118" i="4"/>
  <c r="T118" i="4"/>
  <c r="R118" i="4"/>
  <c r="P118" i="4"/>
  <c r="BK118" i="4"/>
  <c r="J118" i="4"/>
  <c r="BE118" i="4" s="1"/>
  <c r="BI114" i="4"/>
  <c r="BH114" i="4"/>
  <c r="BG114" i="4"/>
  <c r="F35" i="4" s="1"/>
  <c r="BB57" i="1" s="1"/>
  <c r="BF114" i="4"/>
  <c r="T114" i="4"/>
  <c r="R114" i="4"/>
  <c r="P114" i="4"/>
  <c r="BK114" i="4"/>
  <c r="J114" i="4"/>
  <c r="BE114" i="4"/>
  <c r="BI110" i="4"/>
  <c r="BH110" i="4"/>
  <c r="BG110" i="4"/>
  <c r="BF110" i="4"/>
  <c r="J34" i="4" s="1"/>
  <c r="AW57" i="1" s="1"/>
  <c r="T110" i="4"/>
  <c r="R110" i="4"/>
  <c r="P110" i="4"/>
  <c r="BK110" i="4"/>
  <c r="J110" i="4"/>
  <c r="BE110" i="4" s="1"/>
  <c r="BI106" i="4"/>
  <c r="BH106" i="4"/>
  <c r="BG106" i="4"/>
  <c r="BF106" i="4"/>
  <c r="T106" i="4"/>
  <c r="R106" i="4"/>
  <c r="P106" i="4"/>
  <c r="BK106" i="4"/>
  <c r="J106" i="4"/>
  <c r="BE106" i="4"/>
  <c r="BI102" i="4"/>
  <c r="BH102" i="4"/>
  <c r="BG102" i="4"/>
  <c r="BF102" i="4"/>
  <c r="T102" i="4"/>
  <c r="R102" i="4"/>
  <c r="P102" i="4"/>
  <c r="BK102" i="4"/>
  <c r="J102" i="4"/>
  <c r="BE102" i="4" s="1"/>
  <c r="BI98" i="4"/>
  <c r="BH98" i="4"/>
  <c r="BG98" i="4"/>
  <c r="BF98" i="4"/>
  <c r="T98" i="4"/>
  <c r="T92" i="4" s="1"/>
  <c r="R98" i="4"/>
  <c r="P98" i="4"/>
  <c r="BK98" i="4"/>
  <c r="J98" i="4"/>
  <c r="BE98" i="4" s="1"/>
  <c r="BI93" i="4"/>
  <c r="BH93" i="4"/>
  <c r="F36" i="4" s="1"/>
  <c r="BC57" i="1" s="1"/>
  <c r="BG93" i="4"/>
  <c r="BF93" i="4"/>
  <c r="F34" i="4"/>
  <c r="BA57" i="1" s="1"/>
  <c r="T93" i="4"/>
  <c r="R93" i="4"/>
  <c r="R92" i="4" s="1"/>
  <c r="R91" i="4" s="1"/>
  <c r="R90" i="4" s="1"/>
  <c r="P93" i="4"/>
  <c r="P92" i="4"/>
  <c r="BK93" i="4"/>
  <c r="BK92" i="4"/>
  <c r="J92" i="4" s="1"/>
  <c r="J93" i="4"/>
  <c r="BE93" i="4"/>
  <c r="J61" i="4"/>
  <c r="J87" i="4"/>
  <c r="J86" i="4"/>
  <c r="F86" i="4"/>
  <c r="F84" i="4"/>
  <c r="E82" i="4"/>
  <c r="J55" i="4"/>
  <c r="J54" i="4"/>
  <c r="F54" i="4"/>
  <c r="F52" i="4"/>
  <c r="E50" i="4"/>
  <c r="J18" i="4"/>
  <c r="E18" i="4"/>
  <c r="F87" i="4"/>
  <c r="F55" i="4"/>
  <c r="J17" i="4"/>
  <c r="J12" i="4"/>
  <c r="J84" i="4"/>
  <c r="J52" i="4"/>
  <c r="E7" i="4"/>
  <c r="E80" i="4" s="1"/>
  <c r="E48" i="4"/>
  <c r="J37" i="3"/>
  <c r="J36" i="3"/>
  <c r="AY56" i="1" s="1"/>
  <c r="J35" i="3"/>
  <c r="AX56" i="1"/>
  <c r="BI501" i="3"/>
  <c r="BH501" i="3"/>
  <c r="BG501" i="3"/>
  <c r="BF501" i="3"/>
  <c r="T501" i="3"/>
  <c r="R501" i="3"/>
  <c r="P501" i="3"/>
  <c r="BK501" i="3"/>
  <c r="J501" i="3"/>
  <c r="BE501" i="3" s="1"/>
  <c r="BI497" i="3"/>
  <c r="BH497" i="3"/>
  <c r="BG497" i="3"/>
  <c r="BF497" i="3"/>
  <c r="T497" i="3"/>
  <c r="T496" i="3" s="1"/>
  <c r="T495" i="3" s="1"/>
  <c r="R497" i="3"/>
  <c r="R496" i="3"/>
  <c r="R495" i="3" s="1"/>
  <c r="P497" i="3"/>
  <c r="P496" i="3" s="1"/>
  <c r="P495" i="3"/>
  <c r="BK497" i="3"/>
  <c r="BK496" i="3" s="1"/>
  <c r="J497" i="3"/>
  <c r="BE497" i="3" s="1"/>
  <c r="BI491" i="3"/>
  <c r="BH491" i="3"/>
  <c r="BG491" i="3"/>
  <c r="BF491" i="3"/>
  <c r="T491" i="3"/>
  <c r="R491" i="3"/>
  <c r="P491" i="3"/>
  <c r="BK491" i="3"/>
  <c r="J491" i="3"/>
  <c r="BE491" i="3"/>
  <c r="BI487" i="3"/>
  <c r="BH487" i="3"/>
  <c r="BG487" i="3"/>
  <c r="BF487" i="3"/>
  <c r="T487" i="3"/>
  <c r="R487" i="3"/>
  <c r="P487" i="3"/>
  <c r="BK487" i="3"/>
  <c r="J487" i="3"/>
  <c r="BE487" i="3"/>
  <c r="BI483" i="3"/>
  <c r="BH483" i="3"/>
  <c r="BG483" i="3"/>
  <c r="BF483" i="3"/>
  <c r="T483" i="3"/>
  <c r="R483" i="3"/>
  <c r="P483" i="3"/>
  <c r="BK483" i="3"/>
  <c r="J483" i="3"/>
  <c r="BE483" i="3"/>
  <c r="BI479" i="3"/>
  <c r="BH479" i="3"/>
  <c r="BG479" i="3"/>
  <c r="BF479" i="3"/>
  <c r="T479" i="3"/>
  <c r="R479" i="3"/>
  <c r="P479" i="3"/>
  <c r="BK479" i="3"/>
  <c r="BK470" i="3" s="1"/>
  <c r="J479" i="3"/>
  <c r="BE479" i="3"/>
  <c r="BI475" i="3"/>
  <c r="BH475" i="3"/>
  <c r="BG475" i="3"/>
  <c r="BF475" i="3"/>
  <c r="T475" i="3"/>
  <c r="T470" i="3" s="1"/>
  <c r="T469" i="3" s="1"/>
  <c r="R475" i="3"/>
  <c r="P475" i="3"/>
  <c r="BK475" i="3"/>
  <c r="J475" i="3"/>
  <c r="BE475" i="3"/>
  <c r="BI471" i="3"/>
  <c r="BH471" i="3"/>
  <c r="BG471" i="3"/>
  <c r="BF471" i="3"/>
  <c r="T471" i="3"/>
  <c r="R471" i="3"/>
  <c r="R470" i="3" s="1"/>
  <c r="R469" i="3" s="1"/>
  <c r="P471" i="3"/>
  <c r="P470" i="3"/>
  <c r="P469" i="3" s="1"/>
  <c r="BK471" i="3"/>
  <c r="J471" i="3"/>
  <c r="BE471" i="3"/>
  <c r="BI467" i="3"/>
  <c r="BH467" i="3"/>
  <c r="BG467" i="3"/>
  <c r="BF467" i="3"/>
  <c r="T467" i="3"/>
  <c r="T466" i="3"/>
  <c r="R467" i="3"/>
  <c r="R466" i="3"/>
  <c r="P467" i="3"/>
  <c r="P466" i="3"/>
  <c r="BK467" i="3"/>
  <c r="BK466" i="3"/>
  <c r="J466" i="3"/>
  <c r="J69" i="3" s="1"/>
  <c r="J467" i="3"/>
  <c r="BE467" i="3" s="1"/>
  <c r="BI462" i="3"/>
  <c r="BH462" i="3"/>
  <c r="BG462" i="3"/>
  <c r="BF462" i="3"/>
  <c r="T462" i="3"/>
  <c r="R462" i="3"/>
  <c r="P462" i="3"/>
  <c r="BK462" i="3"/>
  <c r="J462" i="3"/>
  <c r="BE462" i="3"/>
  <c r="BI454" i="3"/>
  <c r="BH454" i="3"/>
  <c r="BG454" i="3"/>
  <c r="BF454" i="3"/>
  <c r="T454" i="3"/>
  <c r="R454" i="3"/>
  <c r="P454" i="3"/>
  <c r="BK454" i="3"/>
  <c r="J454" i="3"/>
  <c r="BE454" i="3"/>
  <c r="BI450" i="3"/>
  <c r="BH450" i="3"/>
  <c r="BG450" i="3"/>
  <c r="BF450" i="3"/>
  <c r="T450" i="3"/>
  <c r="R450" i="3"/>
  <c r="R441" i="3" s="1"/>
  <c r="P450" i="3"/>
  <c r="BK450" i="3"/>
  <c r="J450" i="3"/>
  <c r="BE450" i="3"/>
  <c r="BI446" i="3"/>
  <c r="BH446" i="3"/>
  <c r="BG446" i="3"/>
  <c r="BF446" i="3"/>
  <c r="T446" i="3"/>
  <c r="R446" i="3"/>
  <c r="P446" i="3"/>
  <c r="BK446" i="3"/>
  <c r="BK441" i="3" s="1"/>
  <c r="J441" i="3" s="1"/>
  <c r="J68" i="3" s="1"/>
  <c r="J446" i="3"/>
  <c r="BE446" i="3"/>
  <c r="BI442" i="3"/>
  <c r="BH442" i="3"/>
  <c r="BG442" i="3"/>
  <c r="BF442" i="3"/>
  <c r="T442" i="3"/>
  <c r="T441" i="3"/>
  <c r="R442" i="3"/>
  <c r="P442" i="3"/>
  <c r="P441" i="3"/>
  <c r="BK442" i="3"/>
  <c r="J442" i="3"/>
  <c r="BE442" i="3" s="1"/>
  <c r="BI437" i="3"/>
  <c r="BH437" i="3"/>
  <c r="BG437" i="3"/>
  <c r="BF437" i="3"/>
  <c r="T437" i="3"/>
  <c r="R437" i="3"/>
  <c r="P437" i="3"/>
  <c r="BK437" i="3"/>
  <c r="J437" i="3"/>
  <c r="BE437" i="3"/>
  <c r="BI433" i="3"/>
  <c r="BH433" i="3"/>
  <c r="BG433" i="3"/>
  <c r="BF433" i="3"/>
  <c r="T433" i="3"/>
  <c r="R433" i="3"/>
  <c r="P433" i="3"/>
  <c r="BK433" i="3"/>
  <c r="J433" i="3"/>
  <c r="BE433" i="3"/>
  <c r="BI428" i="3"/>
  <c r="BH428" i="3"/>
  <c r="BG428" i="3"/>
  <c r="BF428" i="3"/>
  <c r="T428" i="3"/>
  <c r="R428" i="3"/>
  <c r="R418" i="3" s="1"/>
  <c r="P428" i="3"/>
  <c r="BK428" i="3"/>
  <c r="J428" i="3"/>
  <c r="BE428" i="3"/>
  <c r="BI423" i="3"/>
  <c r="BH423" i="3"/>
  <c r="BG423" i="3"/>
  <c r="BF423" i="3"/>
  <c r="T423" i="3"/>
  <c r="R423" i="3"/>
  <c r="P423" i="3"/>
  <c r="BK423" i="3"/>
  <c r="BK418" i="3" s="1"/>
  <c r="J418" i="3" s="1"/>
  <c r="J67" i="3" s="1"/>
  <c r="J423" i="3"/>
  <c r="BE423" i="3"/>
  <c r="BI419" i="3"/>
  <c r="BH419" i="3"/>
  <c r="BG419" i="3"/>
  <c r="BF419" i="3"/>
  <c r="T419" i="3"/>
  <c r="T418" i="3"/>
  <c r="R419" i="3"/>
  <c r="P419" i="3"/>
  <c r="P418" i="3"/>
  <c r="BK419" i="3"/>
  <c r="J419" i="3"/>
  <c r="BE419" i="3" s="1"/>
  <c r="BI414" i="3"/>
  <c r="BH414" i="3"/>
  <c r="BG414" i="3"/>
  <c r="BF414" i="3"/>
  <c r="T414" i="3"/>
  <c r="R414" i="3"/>
  <c r="P414" i="3"/>
  <c r="BK414" i="3"/>
  <c r="J414" i="3"/>
  <c r="BE414" i="3"/>
  <c r="BI410" i="3"/>
  <c r="BH410" i="3"/>
  <c r="BG410" i="3"/>
  <c r="BF410" i="3"/>
  <c r="T410" i="3"/>
  <c r="R410" i="3"/>
  <c r="P410" i="3"/>
  <c r="P401" i="3" s="1"/>
  <c r="BK410" i="3"/>
  <c r="J410" i="3"/>
  <c r="BE410" i="3"/>
  <c r="BI406" i="3"/>
  <c r="BH406" i="3"/>
  <c r="BG406" i="3"/>
  <c r="BF406" i="3"/>
  <c r="T406" i="3"/>
  <c r="T401" i="3" s="1"/>
  <c r="R406" i="3"/>
  <c r="P406" i="3"/>
  <c r="BK406" i="3"/>
  <c r="J406" i="3"/>
  <c r="BE406" i="3"/>
  <c r="BI402" i="3"/>
  <c r="BH402" i="3"/>
  <c r="BG402" i="3"/>
  <c r="BF402" i="3"/>
  <c r="T402" i="3"/>
  <c r="R402" i="3"/>
  <c r="R401" i="3"/>
  <c r="P402" i="3"/>
  <c r="BK402" i="3"/>
  <c r="BK401" i="3"/>
  <c r="J401" i="3" s="1"/>
  <c r="J66" i="3" s="1"/>
  <c r="J402" i="3"/>
  <c r="BE402" i="3"/>
  <c r="BI396" i="3"/>
  <c r="BH396" i="3"/>
  <c r="BG396" i="3"/>
  <c r="BF396" i="3"/>
  <c r="T396" i="3"/>
  <c r="R396" i="3"/>
  <c r="P396" i="3"/>
  <c r="BK396" i="3"/>
  <c r="J396" i="3"/>
  <c r="BE396" i="3"/>
  <c r="BI392" i="3"/>
  <c r="BH392" i="3"/>
  <c r="BG392" i="3"/>
  <c r="BF392" i="3"/>
  <c r="T392" i="3"/>
  <c r="R392" i="3"/>
  <c r="P392" i="3"/>
  <c r="BK392" i="3"/>
  <c r="J392" i="3"/>
  <c r="BE392" i="3"/>
  <c r="BI387" i="3"/>
  <c r="BH387" i="3"/>
  <c r="BG387" i="3"/>
  <c r="BF387" i="3"/>
  <c r="T387" i="3"/>
  <c r="R387" i="3"/>
  <c r="P387" i="3"/>
  <c r="BK387" i="3"/>
  <c r="J387" i="3"/>
  <c r="BE387" i="3"/>
  <c r="BI383" i="3"/>
  <c r="BH383" i="3"/>
  <c r="BG383" i="3"/>
  <c r="BF383" i="3"/>
  <c r="T383" i="3"/>
  <c r="R383" i="3"/>
  <c r="P383" i="3"/>
  <c r="BK383" i="3"/>
  <c r="J383" i="3"/>
  <c r="BE383" i="3"/>
  <c r="BI379" i="3"/>
  <c r="BH379" i="3"/>
  <c r="BG379" i="3"/>
  <c r="BF379" i="3"/>
  <c r="T379" i="3"/>
  <c r="R379" i="3"/>
  <c r="P379" i="3"/>
  <c r="P369" i="3" s="1"/>
  <c r="BK379" i="3"/>
  <c r="J379" i="3"/>
  <c r="BE379" i="3"/>
  <c r="BI374" i="3"/>
  <c r="BH374" i="3"/>
  <c r="BG374" i="3"/>
  <c r="BF374" i="3"/>
  <c r="T374" i="3"/>
  <c r="T369" i="3" s="1"/>
  <c r="R374" i="3"/>
  <c r="P374" i="3"/>
  <c r="BK374" i="3"/>
  <c r="J374" i="3"/>
  <c r="BE374" i="3"/>
  <c r="BI370" i="3"/>
  <c r="BH370" i="3"/>
  <c r="BG370" i="3"/>
  <c r="BF370" i="3"/>
  <c r="T370" i="3"/>
  <c r="R370" i="3"/>
  <c r="R369" i="3"/>
  <c r="P370" i="3"/>
  <c r="BK370" i="3"/>
  <c r="BK369" i="3"/>
  <c r="J369" i="3" s="1"/>
  <c r="J65" i="3" s="1"/>
  <c r="J370" i="3"/>
  <c r="BE370" i="3"/>
  <c r="BI365" i="3"/>
  <c r="BH365" i="3"/>
  <c r="BG365" i="3"/>
  <c r="BF365" i="3"/>
  <c r="T365" i="3"/>
  <c r="R365" i="3"/>
  <c r="P365" i="3"/>
  <c r="BK365" i="3"/>
  <c r="J365" i="3"/>
  <c r="BE365" i="3"/>
  <c r="BI359" i="3"/>
  <c r="BH359" i="3"/>
  <c r="BG359" i="3"/>
  <c r="BF359" i="3"/>
  <c r="T359" i="3"/>
  <c r="R359" i="3"/>
  <c r="P359" i="3"/>
  <c r="BK359" i="3"/>
  <c r="J359" i="3"/>
  <c r="BE359" i="3"/>
  <c r="BI354" i="3"/>
  <c r="BH354" i="3"/>
  <c r="BG354" i="3"/>
  <c r="BF354" i="3"/>
  <c r="T354" i="3"/>
  <c r="R354" i="3"/>
  <c r="P354" i="3"/>
  <c r="BK354" i="3"/>
  <c r="J354" i="3"/>
  <c r="BE354" i="3"/>
  <c r="BI350" i="3"/>
  <c r="BH350" i="3"/>
  <c r="BG350" i="3"/>
  <c r="BF350" i="3"/>
  <c r="T350" i="3"/>
  <c r="R350" i="3"/>
  <c r="R341" i="3" s="1"/>
  <c r="P350" i="3"/>
  <c r="BK350" i="3"/>
  <c r="J350" i="3"/>
  <c r="BE350" i="3"/>
  <c r="BI346" i="3"/>
  <c r="BH346" i="3"/>
  <c r="BG346" i="3"/>
  <c r="BF346" i="3"/>
  <c r="T346" i="3"/>
  <c r="R346" i="3"/>
  <c r="P346" i="3"/>
  <c r="BK346" i="3"/>
  <c r="BK341" i="3" s="1"/>
  <c r="J341" i="3" s="1"/>
  <c r="J64" i="3" s="1"/>
  <c r="J346" i="3"/>
  <c r="BE346" i="3"/>
  <c r="BI342" i="3"/>
  <c r="BH342" i="3"/>
  <c r="BG342" i="3"/>
  <c r="BF342" i="3"/>
  <c r="T342" i="3"/>
  <c r="T341" i="3"/>
  <c r="R342" i="3"/>
  <c r="P342" i="3"/>
  <c r="P341" i="3"/>
  <c r="BK342" i="3"/>
  <c r="J342" i="3"/>
  <c r="BE342" i="3" s="1"/>
  <c r="BI337" i="3"/>
  <c r="BH337" i="3"/>
  <c r="BG337" i="3"/>
  <c r="BF337" i="3"/>
  <c r="T337" i="3"/>
  <c r="R337" i="3"/>
  <c r="P337" i="3"/>
  <c r="BK337" i="3"/>
  <c r="J337" i="3"/>
  <c r="BE337" i="3"/>
  <c r="BI330" i="3"/>
  <c r="BH330" i="3"/>
  <c r="BG330" i="3"/>
  <c r="BF330" i="3"/>
  <c r="T330" i="3"/>
  <c r="R330" i="3"/>
  <c r="P330" i="3"/>
  <c r="P320" i="3" s="1"/>
  <c r="BK330" i="3"/>
  <c r="J330" i="3"/>
  <c r="BE330" i="3"/>
  <c r="BI325" i="3"/>
  <c r="BH325" i="3"/>
  <c r="BG325" i="3"/>
  <c r="BF325" i="3"/>
  <c r="T325" i="3"/>
  <c r="T320" i="3" s="1"/>
  <c r="R325" i="3"/>
  <c r="P325" i="3"/>
  <c r="BK325" i="3"/>
  <c r="J325" i="3"/>
  <c r="BE325" i="3"/>
  <c r="BI321" i="3"/>
  <c r="BH321" i="3"/>
  <c r="BG321" i="3"/>
  <c r="BF321" i="3"/>
  <c r="T321" i="3"/>
  <c r="R321" i="3"/>
  <c r="R320" i="3"/>
  <c r="P321" i="3"/>
  <c r="BK321" i="3"/>
  <c r="BK320" i="3"/>
  <c r="J320" i="3" s="1"/>
  <c r="J63" i="3" s="1"/>
  <c r="J321" i="3"/>
  <c r="BE321" i="3"/>
  <c r="BI316" i="3"/>
  <c r="BH316" i="3"/>
  <c r="BG316" i="3"/>
  <c r="BF316" i="3"/>
  <c r="T316" i="3"/>
  <c r="R316" i="3"/>
  <c r="P316" i="3"/>
  <c r="BK316" i="3"/>
  <c r="BK311" i="3" s="1"/>
  <c r="J311" i="3" s="1"/>
  <c r="J62" i="3" s="1"/>
  <c r="J316" i="3"/>
  <c r="BE316" i="3"/>
  <c r="BI312" i="3"/>
  <c r="BH312" i="3"/>
  <c r="BG312" i="3"/>
  <c r="BF312" i="3"/>
  <c r="T312" i="3"/>
  <c r="T311" i="3"/>
  <c r="R312" i="3"/>
  <c r="R311" i="3"/>
  <c r="P312" i="3"/>
  <c r="P311" i="3"/>
  <c r="BK312" i="3"/>
  <c r="J312" i="3"/>
  <c r="BE312" i="3" s="1"/>
  <c r="F33" i="3" s="1"/>
  <c r="AZ56" i="1" s="1"/>
  <c r="BI307" i="3"/>
  <c r="BH307" i="3"/>
  <c r="BG307" i="3"/>
  <c r="BF307" i="3"/>
  <c r="T307" i="3"/>
  <c r="R307" i="3"/>
  <c r="P307" i="3"/>
  <c r="BK307" i="3"/>
  <c r="J307" i="3"/>
  <c r="BE307" i="3"/>
  <c r="BI303" i="3"/>
  <c r="BH303" i="3"/>
  <c r="BG303" i="3"/>
  <c r="BF303" i="3"/>
  <c r="T303" i="3"/>
  <c r="R303" i="3"/>
  <c r="P303" i="3"/>
  <c r="BK303" i="3"/>
  <c r="J303" i="3"/>
  <c r="BE303" i="3"/>
  <c r="BI299" i="3"/>
  <c r="BH299" i="3"/>
  <c r="BG299" i="3"/>
  <c r="BF299" i="3"/>
  <c r="T299" i="3"/>
  <c r="R299" i="3"/>
  <c r="P299" i="3"/>
  <c r="BK299" i="3"/>
  <c r="J299" i="3"/>
  <c r="BE299" i="3"/>
  <c r="BI295" i="3"/>
  <c r="BH295" i="3"/>
  <c r="BG295" i="3"/>
  <c r="BF295" i="3"/>
  <c r="T295" i="3"/>
  <c r="R295" i="3"/>
  <c r="P295" i="3"/>
  <c r="BK295" i="3"/>
  <c r="J295" i="3"/>
  <c r="BE295" i="3"/>
  <c r="BI291" i="3"/>
  <c r="BH291" i="3"/>
  <c r="BG291" i="3"/>
  <c r="BF291" i="3"/>
  <c r="T291" i="3"/>
  <c r="R291" i="3"/>
  <c r="P291" i="3"/>
  <c r="BK291" i="3"/>
  <c r="J291" i="3"/>
  <c r="BE291" i="3"/>
  <c r="BI284" i="3"/>
  <c r="BH284" i="3"/>
  <c r="BG284" i="3"/>
  <c r="BF284" i="3"/>
  <c r="T284" i="3"/>
  <c r="R284" i="3"/>
  <c r="P284" i="3"/>
  <c r="BK284" i="3"/>
  <c r="J284" i="3"/>
  <c r="BE284" i="3"/>
  <c r="BI280" i="3"/>
  <c r="BH280" i="3"/>
  <c r="BG280" i="3"/>
  <c r="BF280" i="3"/>
  <c r="T280" i="3"/>
  <c r="R280" i="3"/>
  <c r="P280" i="3"/>
  <c r="BK280" i="3"/>
  <c r="J280" i="3"/>
  <c r="BE280" i="3"/>
  <c r="BI276" i="3"/>
  <c r="BH276" i="3"/>
  <c r="BG276" i="3"/>
  <c r="BF276" i="3"/>
  <c r="T276" i="3"/>
  <c r="R276" i="3"/>
  <c r="P276" i="3"/>
  <c r="BK276" i="3"/>
  <c r="J276" i="3"/>
  <c r="BE276" i="3"/>
  <c r="BI272" i="3"/>
  <c r="BH272" i="3"/>
  <c r="BG272" i="3"/>
  <c r="BF272" i="3"/>
  <c r="T272" i="3"/>
  <c r="R272" i="3"/>
  <c r="P272" i="3"/>
  <c r="BK272" i="3"/>
  <c r="J272" i="3"/>
  <c r="BE272" i="3"/>
  <c r="BI268" i="3"/>
  <c r="BH268" i="3"/>
  <c r="BG268" i="3"/>
  <c r="BF268" i="3"/>
  <c r="T268" i="3"/>
  <c r="R268" i="3"/>
  <c r="P268" i="3"/>
  <c r="BK268" i="3"/>
  <c r="J268" i="3"/>
  <c r="BE268" i="3"/>
  <c r="BI264" i="3"/>
  <c r="BH264" i="3"/>
  <c r="BG264" i="3"/>
  <c r="BF264" i="3"/>
  <c r="T264" i="3"/>
  <c r="R264" i="3"/>
  <c r="P264" i="3"/>
  <c r="BK264" i="3"/>
  <c r="J264" i="3"/>
  <c r="BE264" i="3"/>
  <c r="BI254" i="3"/>
  <c r="BH254" i="3"/>
  <c r="BG254" i="3"/>
  <c r="BF254" i="3"/>
  <c r="T254" i="3"/>
  <c r="R254" i="3"/>
  <c r="P254" i="3"/>
  <c r="BK254" i="3"/>
  <c r="J254" i="3"/>
  <c r="BE254" i="3"/>
  <c r="BI250" i="3"/>
  <c r="BH250" i="3"/>
  <c r="BG250" i="3"/>
  <c r="BF250" i="3"/>
  <c r="T250" i="3"/>
  <c r="R250" i="3"/>
  <c r="P250" i="3"/>
  <c r="BK250" i="3"/>
  <c r="J250" i="3"/>
  <c r="BE250" i="3"/>
  <c r="BI242" i="3"/>
  <c r="BH242" i="3"/>
  <c r="BG242" i="3"/>
  <c r="BF242" i="3"/>
  <c r="T242" i="3"/>
  <c r="R242" i="3"/>
  <c r="P242" i="3"/>
  <c r="BK242" i="3"/>
  <c r="J242" i="3"/>
  <c r="BE242" i="3"/>
  <c r="BI238" i="3"/>
  <c r="BH238" i="3"/>
  <c r="BG238" i="3"/>
  <c r="BF238" i="3"/>
  <c r="T238" i="3"/>
  <c r="R238" i="3"/>
  <c r="P238" i="3"/>
  <c r="BK238" i="3"/>
  <c r="J238" i="3"/>
  <c r="BE238" i="3"/>
  <c r="BI234" i="3"/>
  <c r="BH234" i="3"/>
  <c r="BG234" i="3"/>
  <c r="BF234" i="3"/>
  <c r="T234" i="3"/>
  <c r="R234" i="3"/>
  <c r="P234" i="3"/>
  <c r="BK234" i="3"/>
  <c r="J234" i="3"/>
  <c r="BE234" i="3"/>
  <c r="BI227" i="3"/>
  <c r="BH227" i="3"/>
  <c r="BG227" i="3"/>
  <c r="BF227" i="3"/>
  <c r="T227" i="3"/>
  <c r="R227" i="3"/>
  <c r="P227" i="3"/>
  <c r="BK227" i="3"/>
  <c r="J227" i="3"/>
  <c r="BE227" i="3"/>
  <c r="BI223" i="3"/>
  <c r="BH223" i="3"/>
  <c r="BG223" i="3"/>
  <c r="BF223" i="3"/>
  <c r="T223" i="3"/>
  <c r="R223" i="3"/>
  <c r="P223" i="3"/>
  <c r="BK223" i="3"/>
  <c r="J223" i="3"/>
  <c r="BE223" i="3"/>
  <c r="BI216" i="3"/>
  <c r="BH216" i="3"/>
  <c r="BG216" i="3"/>
  <c r="BF216" i="3"/>
  <c r="T216" i="3"/>
  <c r="R216" i="3"/>
  <c r="P216" i="3"/>
  <c r="BK216" i="3"/>
  <c r="J216" i="3"/>
  <c r="BE216" i="3"/>
  <c r="BI211" i="3"/>
  <c r="BH211" i="3"/>
  <c r="BG211" i="3"/>
  <c r="BF211" i="3"/>
  <c r="T211" i="3"/>
  <c r="R211" i="3"/>
  <c r="P211" i="3"/>
  <c r="BK211" i="3"/>
  <c r="J211" i="3"/>
  <c r="BE211" i="3"/>
  <c r="BI206" i="3"/>
  <c r="BH206" i="3"/>
  <c r="BG206" i="3"/>
  <c r="BF206" i="3"/>
  <c r="T206" i="3"/>
  <c r="R206" i="3"/>
  <c r="P206" i="3"/>
  <c r="BK206" i="3"/>
  <c r="J206" i="3"/>
  <c r="BE206" i="3"/>
  <c r="BI201" i="3"/>
  <c r="BH201" i="3"/>
  <c r="BG201" i="3"/>
  <c r="BF201" i="3"/>
  <c r="T201" i="3"/>
  <c r="R201" i="3"/>
  <c r="P201" i="3"/>
  <c r="BK201" i="3"/>
  <c r="J201" i="3"/>
  <c r="BE201" i="3"/>
  <c r="BI197" i="3"/>
  <c r="BH197" i="3"/>
  <c r="BG197" i="3"/>
  <c r="BF197" i="3"/>
  <c r="T197" i="3"/>
  <c r="R197" i="3"/>
  <c r="P197" i="3"/>
  <c r="BK197" i="3"/>
  <c r="J197" i="3"/>
  <c r="BE197" i="3"/>
  <c r="BI193" i="3"/>
  <c r="BH193" i="3"/>
  <c r="BG193" i="3"/>
  <c r="BF193" i="3"/>
  <c r="T193" i="3"/>
  <c r="R193" i="3"/>
  <c r="P193" i="3"/>
  <c r="BK193" i="3"/>
  <c r="J193" i="3"/>
  <c r="BE193" i="3"/>
  <c r="BI187" i="3"/>
  <c r="BH187" i="3"/>
  <c r="BG187" i="3"/>
  <c r="BF187" i="3"/>
  <c r="T187" i="3"/>
  <c r="R187" i="3"/>
  <c r="P187" i="3"/>
  <c r="BK187" i="3"/>
  <c r="J187" i="3"/>
  <c r="BE187" i="3"/>
  <c r="BI183" i="3"/>
  <c r="BH183" i="3"/>
  <c r="BG183" i="3"/>
  <c r="BF183" i="3"/>
  <c r="T183" i="3"/>
  <c r="R183" i="3"/>
  <c r="P183" i="3"/>
  <c r="BK183" i="3"/>
  <c r="J183" i="3"/>
  <c r="BE183" i="3"/>
  <c r="BI178" i="3"/>
  <c r="BH178" i="3"/>
  <c r="BG178" i="3"/>
  <c r="BF178" i="3"/>
  <c r="T178" i="3"/>
  <c r="R178" i="3"/>
  <c r="P178" i="3"/>
  <c r="BK178" i="3"/>
  <c r="J178" i="3"/>
  <c r="BE178" i="3"/>
  <c r="BI174" i="3"/>
  <c r="BH174" i="3"/>
  <c r="BG174" i="3"/>
  <c r="BF174" i="3"/>
  <c r="T174" i="3"/>
  <c r="R174" i="3"/>
  <c r="P174" i="3"/>
  <c r="BK174" i="3"/>
  <c r="J174" i="3"/>
  <c r="BE174" i="3"/>
  <c r="BI170" i="3"/>
  <c r="BH170" i="3"/>
  <c r="BG170" i="3"/>
  <c r="BF170" i="3"/>
  <c r="T170" i="3"/>
  <c r="R170" i="3"/>
  <c r="P170" i="3"/>
  <c r="BK170" i="3"/>
  <c r="J170" i="3"/>
  <c r="BE170" i="3"/>
  <c r="BI165" i="3"/>
  <c r="BH165" i="3"/>
  <c r="BG165" i="3"/>
  <c r="BF165" i="3"/>
  <c r="T165" i="3"/>
  <c r="R165" i="3"/>
  <c r="P165" i="3"/>
  <c r="BK165" i="3"/>
  <c r="J165" i="3"/>
  <c r="BE165" i="3"/>
  <c r="BI161" i="3"/>
  <c r="BH161" i="3"/>
  <c r="BG161" i="3"/>
  <c r="BF161" i="3"/>
  <c r="T161" i="3"/>
  <c r="R161" i="3"/>
  <c r="P161" i="3"/>
  <c r="BK161" i="3"/>
  <c r="J161" i="3"/>
  <c r="BE161" i="3"/>
  <c r="BI157" i="3"/>
  <c r="BH157" i="3"/>
  <c r="BG157" i="3"/>
  <c r="BF157" i="3"/>
  <c r="T157" i="3"/>
  <c r="R157" i="3"/>
  <c r="P157" i="3"/>
  <c r="BK157" i="3"/>
  <c r="J157" i="3"/>
  <c r="BE157" i="3"/>
  <c r="BI151" i="3"/>
  <c r="BH151" i="3"/>
  <c r="BG151" i="3"/>
  <c r="BF151" i="3"/>
  <c r="T151" i="3"/>
  <c r="R151" i="3"/>
  <c r="P151" i="3"/>
  <c r="BK151" i="3"/>
  <c r="J151" i="3"/>
  <c r="BE151" i="3"/>
  <c r="BI147" i="3"/>
  <c r="BH147" i="3"/>
  <c r="BG147" i="3"/>
  <c r="BF147" i="3"/>
  <c r="T147" i="3"/>
  <c r="R147" i="3"/>
  <c r="P147" i="3"/>
  <c r="BK147" i="3"/>
  <c r="J147" i="3"/>
  <c r="BE147" i="3"/>
  <c r="BI143" i="3"/>
  <c r="BH143" i="3"/>
  <c r="BG143" i="3"/>
  <c r="BF143" i="3"/>
  <c r="T143" i="3"/>
  <c r="R143" i="3"/>
  <c r="P143" i="3"/>
  <c r="BK143" i="3"/>
  <c r="J143" i="3"/>
  <c r="BE143" i="3"/>
  <c r="BI138" i="3"/>
  <c r="BH138" i="3"/>
  <c r="BG138" i="3"/>
  <c r="BF138" i="3"/>
  <c r="T138" i="3"/>
  <c r="R138" i="3"/>
  <c r="P138" i="3"/>
  <c r="BK138" i="3"/>
  <c r="J138" i="3"/>
  <c r="BE138" i="3"/>
  <c r="BI131" i="3"/>
  <c r="BH131" i="3"/>
  <c r="BG131" i="3"/>
  <c r="BF131" i="3"/>
  <c r="T131" i="3"/>
  <c r="R131" i="3"/>
  <c r="P131" i="3"/>
  <c r="BK131" i="3"/>
  <c r="J131" i="3"/>
  <c r="BE131" i="3"/>
  <c r="BI126" i="3"/>
  <c r="BH126" i="3"/>
  <c r="BG126" i="3"/>
  <c r="BF126" i="3"/>
  <c r="T126" i="3"/>
  <c r="R126" i="3"/>
  <c r="P126" i="3"/>
  <c r="BK126" i="3"/>
  <c r="J126" i="3"/>
  <c r="BE126" i="3"/>
  <c r="BI122" i="3"/>
  <c r="BH122" i="3"/>
  <c r="BG122" i="3"/>
  <c r="BF122" i="3"/>
  <c r="T122" i="3"/>
  <c r="R122" i="3"/>
  <c r="P122" i="3"/>
  <c r="BK122" i="3"/>
  <c r="J122" i="3"/>
  <c r="BE122" i="3"/>
  <c r="BI118" i="3"/>
  <c r="BH118" i="3"/>
  <c r="BG118" i="3"/>
  <c r="BF118" i="3"/>
  <c r="T118" i="3"/>
  <c r="R118" i="3"/>
  <c r="P118" i="3"/>
  <c r="BK118" i="3"/>
  <c r="J118" i="3"/>
  <c r="BE118" i="3"/>
  <c r="BI112" i="3"/>
  <c r="BH112" i="3"/>
  <c r="BG112" i="3"/>
  <c r="BF112" i="3"/>
  <c r="T112" i="3"/>
  <c r="R112" i="3"/>
  <c r="P112" i="3"/>
  <c r="BK112" i="3"/>
  <c r="J112" i="3"/>
  <c r="BE112" i="3"/>
  <c r="BI108" i="3"/>
  <c r="BH108" i="3"/>
  <c r="BG108" i="3"/>
  <c r="BF108" i="3"/>
  <c r="T108" i="3"/>
  <c r="R108" i="3"/>
  <c r="P108" i="3"/>
  <c r="BK108" i="3"/>
  <c r="J108" i="3"/>
  <c r="BE108" i="3"/>
  <c r="BI104" i="3"/>
  <c r="BH104" i="3"/>
  <c r="F36" i="3" s="1"/>
  <c r="BC56" i="1" s="1"/>
  <c r="BG104" i="3"/>
  <c r="BF104" i="3"/>
  <c r="T104" i="3"/>
  <c r="T95" i="3" s="1"/>
  <c r="T94" i="3" s="1"/>
  <c r="T93" i="3" s="1"/>
  <c r="R104" i="3"/>
  <c r="R95" i="3" s="1"/>
  <c r="P104" i="3"/>
  <c r="BK104" i="3"/>
  <c r="J104" i="3"/>
  <c r="BE104" i="3"/>
  <c r="BI100" i="3"/>
  <c r="BH100" i="3"/>
  <c r="BG100" i="3"/>
  <c r="F35" i="3" s="1"/>
  <c r="BB56" i="1" s="1"/>
  <c r="BB54" i="1" s="1"/>
  <c r="BF100" i="3"/>
  <c r="T100" i="3"/>
  <c r="R100" i="3"/>
  <c r="P100" i="3"/>
  <c r="P95" i="3" s="1"/>
  <c r="P94" i="3" s="1"/>
  <c r="P93" i="3" s="1"/>
  <c r="AU56" i="1" s="1"/>
  <c r="BK100" i="3"/>
  <c r="BK95" i="3" s="1"/>
  <c r="J100" i="3"/>
  <c r="BE100" i="3"/>
  <c r="BI96" i="3"/>
  <c r="F37" i="3"/>
  <c r="BD56" i="1" s="1"/>
  <c r="BH96" i="3"/>
  <c r="BG96" i="3"/>
  <c r="BF96" i="3"/>
  <c r="J34" i="3" s="1"/>
  <c r="AW56" i="1" s="1"/>
  <c r="T96" i="3"/>
  <c r="R96" i="3"/>
  <c r="P96" i="3"/>
  <c r="BK96" i="3"/>
  <c r="J95" i="3"/>
  <c r="J61" i="3" s="1"/>
  <c r="J96" i="3"/>
  <c r="BE96" i="3" s="1"/>
  <c r="J90" i="3"/>
  <c r="J89" i="3"/>
  <c r="F89" i="3"/>
  <c r="F87" i="3"/>
  <c r="E85" i="3"/>
  <c r="J55" i="3"/>
  <c r="J54" i="3"/>
  <c r="F54" i="3"/>
  <c r="F52" i="3"/>
  <c r="E50" i="3"/>
  <c r="J18" i="3"/>
  <c r="E18" i="3"/>
  <c r="J17" i="3"/>
  <c r="J12" i="3"/>
  <c r="E7" i="3"/>
  <c r="E48" i="3" s="1"/>
  <c r="E83" i="3"/>
  <c r="J37" i="2"/>
  <c r="J36" i="2"/>
  <c r="AY55" i="1"/>
  <c r="J35" i="2"/>
  <c r="AX55" i="1"/>
  <c r="BI125" i="2"/>
  <c r="BH125" i="2"/>
  <c r="BG125" i="2"/>
  <c r="BF125" i="2"/>
  <c r="T125" i="2"/>
  <c r="T120" i="2" s="1"/>
  <c r="R125" i="2"/>
  <c r="P125" i="2"/>
  <c r="BK125" i="2"/>
  <c r="J125" i="2"/>
  <c r="BE125" i="2"/>
  <c r="BI121" i="2"/>
  <c r="BH121" i="2"/>
  <c r="BG121" i="2"/>
  <c r="BF121" i="2"/>
  <c r="T121" i="2"/>
  <c r="R121" i="2"/>
  <c r="R120" i="2"/>
  <c r="P121" i="2"/>
  <c r="P120" i="2"/>
  <c r="BK121" i="2"/>
  <c r="BK120" i="2"/>
  <c r="J120" i="2" s="1"/>
  <c r="J62" i="2" s="1"/>
  <c r="J121" i="2"/>
  <c r="BE121" i="2"/>
  <c r="BI116" i="2"/>
  <c r="BH116" i="2"/>
  <c r="BG116" i="2"/>
  <c r="BF116" i="2"/>
  <c r="T116" i="2"/>
  <c r="R116" i="2"/>
  <c r="P116" i="2"/>
  <c r="BK116" i="2"/>
  <c r="J116" i="2"/>
  <c r="BE116" i="2"/>
  <c r="BI111" i="2"/>
  <c r="BH111" i="2"/>
  <c r="BG111" i="2"/>
  <c r="BF111" i="2"/>
  <c r="T111" i="2"/>
  <c r="R111" i="2"/>
  <c r="P111" i="2"/>
  <c r="BK111" i="2"/>
  <c r="J111" i="2"/>
  <c r="BE111" i="2"/>
  <c r="BI107" i="2"/>
  <c r="BH107" i="2"/>
  <c r="BG107" i="2"/>
  <c r="BF107" i="2"/>
  <c r="T107" i="2"/>
  <c r="R107" i="2"/>
  <c r="P107" i="2"/>
  <c r="P98" i="2" s="1"/>
  <c r="BK107" i="2"/>
  <c r="BK98" i="2" s="1"/>
  <c r="J98" i="2" s="1"/>
  <c r="J61" i="2" s="1"/>
  <c r="J107" i="2"/>
  <c r="BE107" i="2"/>
  <c r="BI103" i="2"/>
  <c r="BH103" i="2"/>
  <c r="BG103" i="2"/>
  <c r="BF103" i="2"/>
  <c r="T103" i="2"/>
  <c r="T98" i="2" s="1"/>
  <c r="R103" i="2"/>
  <c r="R98" i="2" s="1"/>
  <c r="P103" i="2"/>
  <c r="BK103" i="2"/>
  <c r="J103" i="2"/>
  <c r="BE103" i="2"/>
  <c r="BI99" i="2"/>
  <c r="BH99" i="2"/>
  <c r="BG99" i="2"/>
  <c r="BF99" i="2"/>
  <c r="T99" i="2"/>
  <c r="R99" i="2"/>
  <c r="P99" i="2"/>
  <c r="BK99" i="2"/>
  <c r="J99" i="2"/>
  <c r="BE99" i="2"/>
  <c r="BI94" i="2"/>
  <c r="BH94" i="2"/>
  <c r="BG94" i="2"/>
  <c r="BF94" i="2"/>
  <c r="T94" i="2"/>
  <c r="R94" i="2"/>
  <c r="P94" i="2"/>
  <c r="BK94" i="2"/>
  <c r="J94" i="2"/>
  <c r="BE94" i="2"/>
  <c r="BI90" i="2"/>
  <c r="BH90" i="2"/>
  <c r="F36" i="2" s="1"/>
  <c r="BC55" i="1" s="1"/>
  <c r="BC54" i="1" s="1"/>
  <c r="BG90" i="2"/>
  <c r="BF90" i="2"/>
  <c r="T90" i="2"/>
  <c r="T83" i="2" s="1"/>
  <c r="R90" i="2"/>
  <c r="P90" i="2"/>
  <c r="BK90" i="2"/>
  <c r="J90" i="2"/>
  <c r="BE90" i="2"/>
  <c r="BI86" i="2"/>
  <c r="BH86" i="2"/>
  <c r="BG86" i="2"/>
  <c r="F35" i="2" s="1"/>
  <c r="BB55" i="1" s="1"/>
  <c r="BF86" i="2"/>
  <c r="T86" i="2"/>
  <c r="R86" i="2"/>
  <c r="P86" i="2"/>
  <c r="BK86" i="2"/>
  <c r="BK83" i="2" s="1"/>
  <c r="J86" i="2"/>
  <c r="BE86" i="2"/>
  <c r="BI84" i="2"/>
  <c r="F37" i="2"/>
  <c r="BD55" i="1" s="1"/>
  <c r="BH84" i="2"/>
  <c r="BG84" i="2"/>
  <c r="BF84" i="2"/>
  <c r="T84" i="2"/>
  <c r="R84" i="2"/>
  <c r="P84" i="2"/>
  <c r="P83" i="2"/>
  <c r="BK84" i="2"/>
  <c r="J84" i="2"/>
  <c r="BE84" i="2"/>
  <c r="J79" i="2"/>
  <c r="J78" i="2"/>
  <c r="F78" i="2"/>
  <c r="F76" i="2"/>
  <c r="E74" i="2"/>
  <c r="J55" i="2"/>
  <c r="J54" i="2"/>
  <c r="F54" i="2"/>
  <c r="F52" i="2"/>
  <c r="E50" i="2"/>
  <c r="J18" i="2"/>
  <c r="E18" i="2"/>
  <c r="F79" i="2"/>
  <c r="F55" i="2"/>
  <c r="J17" i="2"/>
  <c r="J12" i="2"/>
  <c r="J76" i="2" s="1"/>
  <c r="J52" i="2"/>
  <c r="E7" i="2"/>
  <c r="E72" i="2"/>
  <c r="E48" i="2"/>
  <c r="AS54" i="1"/>
  <c r="L50" i="1"/>
  <c r="AM50" i="1"/>
  <c r="AM49" i="1"/>
  <c r="L49" i="1"/>
  <c r="AM47" i="1"/>
  <c r="L47" i="1"/>
  <c r="L45" i="1"/>
  <c r="L44" i="1"/>
  <c r="J52" i="5" l="1"/>
  <c r="AY54" i="1"/>
  <c r="W32" i="1"/>
  <c r="J83" i="2"/>
  <c r="J60" i="2" s="1"/>
  <c r="BK82" i="2"/>
  <c r="J82" i="2" s="1"/>
  <c r="W31" i="1"/>
  <c r="AX54" i="1"/>
  <c r="J87" i="3"/>
  <c r="J52" i="3"/>
  <c r="J34" i="2"/>
  <c r="AW55" i="1" s="1"/>
  <c r="F34" i="2"/>
  <c r="BA55" i="1" s="1"/>
  <c r="R83" i="2"/>
  <c r="R82" i="2" s="1"/>
  <c r="T82" i="2"/>
  <c r="J87" i="5"/>
  <c r="J61" i="5" s="1"/>
  <c r="BK86" i="5"/>
  <c r="R86" i="5"/>
  <c r="R85" i="5" s="1"/>
  <c r="J33" i="2"/>
  <c r="AV55" i="1" s="1"/>
  <c r="AT55" i="1" s="1"/>
  <c r="F33" i="2"/>
  <c r="AZ55" i="1" s="1"/>
  <c r="F90" i="3"/>
  <c r="F55" i="3"/>
  <c r="J496" i="3"/>
  <c r="J73" i="3" s="1"/>
  <c r="BK495" i="3"/>
  <c r="J495" i="3" s="1"/>
  <c r="J72" i="3" s="1"/>
  <c r="P86" i="5"/>
  <c r="P85" i="5" s="1"/>
  <c r="AU58" i="1" s="1"/>
  <c r="P82" i="2"/>
  <c r="AU55" i="1" s="1"/>
  <c r="J33" i="3"/>
  <c r="AV56" i="1" s="1"/>
  <c r="AT56" i="1" s="1"/>
  <c r="BK94" i="3"/>
  <c r="R94" i="3"/>
  <c r="R93" i="3" s="1"/>
  <c r="BK469" i="3"/>
  <c r="J469" i="3" s="1"/>
  <c r="J70" i="3" s="1"/>
  <c r="J470" i="3"/>
  <c r="J71" i="3" s="1"/>
  <c r="F33" i="4"/>
  <c r="AZ57" i="1" s="1"/>
  <c r="F37" i="5"/>
  <c r="BD58" i="1" s="1"/>
  <c r="P167" i="5"/>
  <c r="P189" i="5"/>
  <c r="BK155" i="4"/>
  <c r="J155" i="4" s="1"/>
  <c r="J62" i="4" s="1"/>
  <c r="BK245" i="4"/>
  <c r="J245" i="4" s="1"/>
  <c r="J69" i="4" s="1"/>
  <c r="P235" i="5"/>
  <c r="F34" i="3"/>
  <c r="BA56" i="1" s="1"/>
  <c r="BK233" i="4"/>
  <c r="J233" i="4" s="1"/>
  <c r="J66" i="4" s="1"/>
  <c r="F37" i="4"/>
  <c r="BD57" i="1" s="1"/>
  <c r="BD54" i="1" s="1"/>
  <c r="W33" i="1" s="1"/>
  <c r="T164" i="4"/>
  <c r="T91" i="4" s="1"/>
  <c r="T90" i="4" s="1"/>
  <c r="T186" i="4"/>
  <c r="J33" i="4"/>
  <c r="AV57" i="1" s="1"/>
  <c r="AT57" i="1" s="1"/>
  <c r="P164" i="4"/>
  <c r="P91" i="4" s="1"/>
  <c r="P90" i="4" s="1"/>
  <c r="AU57" i="1" s="1"/>
  <c r="P186" i="4"/>
  <c r="F33" i="5"/>
  <c r="AZ58" i="1" s="1"/>
  <c r="J94" i="3" l="1"/>
  <c r="J60" i="3" s="1"/>
  <c r="BK93" i="3"/>
  <c r="J93" i="3" s="1"/>
  <c r="J86" i="5"/>
  <c r="J60" i="5" s="1"/>
  <c r="BK85" i="5"/>
  <c r="J85" i="5" s="1"/>
  <c r="BA54" i="1"/>
  <c r="AZ54" i="1"/>
  <c r="BK91" i="4"/>
  <c r="AU54" i="1"/>
  <c r="J30" i="2"/>
  <c r="J59" i="2"/>
  <c r="J59" i="5" l="1"/>
  <c r="J30" i="5"/>
  <c r="J59" i="3"/>
  <c r="J30" i="3"/>
  <c r="J91" i="4"/>
  <c r="J60" i="4" s="1"/>
  <c r="BK90" i="4"/>
  <c r="J90" i="4" s="1"/>
  <c r="W29" i="1"/>
  <c r="AV54" i="1"/>
  <c r="AG55" i="1"/>
  <c r="J39" i="2"/>
  <c r="W30" i="1"/>
  <c r="AW54" i="1"/>
  <c r="AK30" i="1" s="1"/>
  <c r="AT54" i="1" l="1"/>
  <c r="AK29" i="1"/>
  <c r="J30" i="4"/>
  <c r="J59" i="4"/>
  <c r="J39" i="5"/>
  <c r="AG58" i="1"/>
  <c r="AN58" i="1" s="1"/>
  <c r="J39" i="3"/>
  <c r="AG56" i="1"/>
  <c r="AN56" i="1" s="1"/>
  <c r="AN55" i="1"/>
  <c r="AG57" i="1" l="1"/>
  <c r="AN57" i="1" s="1"/>
  <c r="J39" i="4"/>
  <c r="AG54" i="1"/>
  <c r="AN54" i="1" l="1"/>
  <c r="AK26" i="1"/>
  <c r="AK35" i="1" s="1"/>
</calcChain>
</file>

<file path=xl/sharedStrings.xml><?xml version="1.0" encoding="utf-8"?>
<sst xmlns="http://schemas.openxmlformats.org/spreadsheetml/2006/main" count="7622" uniqueCount="984">
  <si>
    <t>Export Komplet</t>
  </si>
  <si>
    <t/>
  </si>
  <si>
    <t>2.0</t>
  </si>
  <si>
    <t>ZAMOK</t>
  </si>
  <si>
    <t>False</t>
  </si>
  <si>
    <t>{d035c977-d976-4871-b597-e581f169b035}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</si>
  <si>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</si>
  <si>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</si>
  <si>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</si>
  <si>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</si>
  <si>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</si>
  <si>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</si>
  <si>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</si>
  <si>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</si>
  <si>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16-30_2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</si>
  <si>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</si>
  <si>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</si>
  <si>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vodní nádrže na parc.č.51/12, k.ú.Kamýk u Velkých Přílep</t>
  </si>
  <si>
    <t>0,1</t>
  </si>
  <si>
    <t>KSO:</t>
  </si>
  <si>
    <t>833 12</t>
  </si>
  <si>
    <t>CC-CZ:</t>
  </si>
  <si>
    <t>21521</t>
  </si>
  <si>
    <t>1</t>
  </si>
  <si>
    <t>Místo:</t>
  </si>
  <si>
    <t>Velké Přílepy</t>
  </si>
  <si>
    <t>Datum:</t>
  </si>
  <si>
    <t>10</t>
  </si>
  <si>
    <t>100</t>
  </si>
  <si>
    <t>Zadavatel:</t>
  </si>
  <si>
    <t>IČ:</t>
  </si>
  <si>
    <t>Obec Velké Přílepy</t>
  </si>
  <si>
    <t>DIČ:</t>
  </si>
  <si>
    <t>Uchazeč:</t>
  </si>
  <si>
    <t>Vyplň údaj</t>
  </si>
  <si>
    <t>Projektant:</t>
  </si>
  <si>
    <t>VDI projekt s.r.o.</t>
  </si>
  <si>
    <t>True</t>
  </si>
  <si>
    <t>Zpracovatel:</t>
  </si>
  <si>
    <t>Poznámka:</t>
  </si>
  <si>
    <t>Položky jsou zpracovány dle ceníku ÚRS 1.pol.2017. Jednotkové ceny byly poníženy dle zadání investora - objednatele stavby.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</si>
  <si>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</si>
  <si>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</si>
  <si>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</si>
  <si>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</si>
  <si>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</si>
  <si>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</si>
  <si>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</si>
  <si>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</si>
  <si>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</si>
  <si>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</si>
  <si>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</si>
  <si>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</si>
  <si>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</si>
  <si>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</si>
  <si>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</si>
  <si>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</si>
  <si>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</si>
  <si>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</si>
  <si>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</si>
  <si>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</si>
  <si>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</si>
  <si>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</si>
  <si>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</si>
  <si>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</si>
  <si>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</si>
  <si>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</si>
  <si>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</si>
  <si>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</si>
  <si>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</si>
  <si>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</si>
  <si>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</si>
  <si>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</si>
  <si>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</si>
  <si>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</si>
  <si>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</si>
  <si>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</si>
  <si>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</si>
  <si>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</si>
  <si>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</si>
  <si>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SO00</t>
  </si>
  <si>
    <t>Vedlejší a ostatní náklady</t>
  </si>
  <si>
    <t>STA</t>
  </si>
  <si>
    <t>{b251df81-449f-4479-b8e5-3c7f9dcd5989}</t>
  </si>
  <si>
    <t>2</t>
  </si>
  <si>
    <t>SO01</t>
  </si>
  <si>
    <t>Vodní nádrž</t>
  </si>
  <si>
    <t>{db985368-27fc-4844-ac0b-11d2e6e565f7}</t>
  </si>
  <si>
    <t>SO02</t>
  </si>
  <si>
    <t>Nátok</t>
  </si>
  <si>
    <t>{031e586f-0b6b-4ec8-9e74-a70f841dae73}</t>
  </si>
  <si>
    <t>SO03</t>
  </si>
  <si>
    <t>Odtok</t>
  </si>
  <si>
    <t>{2695ca76-f8fc-4b73-834e-5fb2a86b3c7a}</t>
  </si>
  <si>
    <t>KRYCÍ LIST SOUPISU PRACÍ</t>
  </si>
  <si>
    <t>Objekt:</t>
  </si>
  <si>
    <t>SO00 - Vedlejší a ostatní náklady</t>
  </si>
  <si>
    <t>21121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</si>
  <si>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</si>
  <si>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</si>
  <si>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</si>
  <si>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</si>
  <si>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</si>
  <si>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</si>
  <si>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VRN1 - Průzkumné, geodetické a projektové práce</t>
  </si>
  <si>
    <t>VRN3 - Regulace a ochrana dopravy (i pěší)</t>
  </si>
  <si>
    <t>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</si>
  <si>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</si>
  <si>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</si>
  <si>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</si>
  <si>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</si>
  <si>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</si>
  <si>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</si>
  <si>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</si>
  <si>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</si>
  <si>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</si>
  <si>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</si>
  <si>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</si>
  <si>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</si>
  <si>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</si>
  <si>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</si>
  <si>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</si>
  <si>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4</t>
  </si>
  <si>
    <t>ROZPOCET</t>
  </si>
  <si>
    <t>K</t>
  </si>
  <si>
    <t>011103000</t>
  </si>
  <si>
    <t>Geologický průzkum bez rozlišení - vyhodnocení vhodnosti materiálu do kce, těsnění apod.</t>
  </si>
  <si>
    <t>Kč</t>
  </si>
  <si>
    <t>CS ÚRS 2017 01</t>
  </si>
  <si>
    <t>1024</t>
  </si>
  <si>
    <t>-138285254</t>
  </si>
  <si>
    <t>PP</t>
  </si>
  <si>
    <t>Průzkumné, geodetické a projektové práce průzkumné práce geotechnický průzkum bez rozlišení</t>
  </si>
  <si>
    <t>012203000</t>
  </si>
  <si>
    <t>Geodetické práce při provádění stavby - výškové a polohové vytýčení stavby</t>
  </si>
  <si>
    <t>KČ</t>
  </si>
  <si>
    <t>-1849853360</t>
  </si>
  <si>
    <t>Průzkumné, geodetické a projektové práce geodetické práce při provádění stavby</t>
  </si>
  <si>
    <t>VV</t>
  </si>
  <si>
    <t>"pro SO 01,02,03"1</t>
  </si>
  <si>
    <t>Součet</t>
  </si>
  <si>
    <t>3</t>
  </si>
  <si>
    <t>013244001</t>
  </si>
  <si>
    <t>Dokumentace pro realizaci stavby, výrobní a dílenská dokumentace - 4x tištěná podoba, 1x CD</t>
  </si>
  <si>
    <t>-1605145702</t>
  </si>
  <si>
    <t>Průzkumné, geodetické a projektové práce projektové práce dokumentace stavby (výkresová a textová) pro provádění stavby</t>
  </si>
  <si>
    <t>013254000</t>
  </si>
  <si>
    <t>Dokumentace skutečného provedení stavby - 4x tištěná, 1x na CD</t>
  </si>
  <si>
    <t>2084018908</t>
  </si>
  <si>
    <t>Průzkumné, geodetické a projektové práce projektové práce dokumentace stavby (výkresová a textová) skutečného provedení stavby</t>
  </si>
  <si>
    <t>VRN3</t>
  </si>
  <si>
    <t>Regulace a ochrana dopravy (i pěší)</t>
  </si>
  <si>
    <t>5</t>
  </si>
  <si>
    <t>030001000</t>
  </si>
  <si>
    <t>Zařízení staveniště</t>
  </si>
  <si>
    <t>-1559242648</t>
  </si>
  <si>
    <t>Základní rozdělení průvodních činností a nákladů zařízení staveniště</t>
  </si>
  <si>
    <t>6</t>
  </si>
  <si>
    <t>032403000</t>
  </si>
  <si>
    <t>Provizorní komunikace - zahrnuje výspravu stávající příjezdové cesty vrstvou z ŠD 0/32 v tl.200mm vč. terénních úprav podkladu</t>
  </si>
  <si>
    <t>m2</t>
  </si>
  <si>
    <t>-1094304050</t>
  </si>
  <si>
    <t>Zařízení staveniště vybavení staveniště provizorní komunikace</t>
  </si>
  <si>
    <t>"přístupová cesta z panelů na pozemku p.č.237/1"113*1,5</t>
  </si>
  <si>
    <t>7</t>
  </si>
  <si>
    <t>032903000</t>
  </si>
  <si>
    <t>Náklady na provoz a údržbu vybavení staveniště</t>
  </si>
  <si>
    <t>1627472250</t>
  </si>
  <si>
    <t>Zařízení staveniště vybavení staveniště náklady na provoz a údržbu vybavení staveniště</t>
  </si>
  <si>
    <t>8</t>
  </si>
  <si>
    <t>034403001</t>
  </si>
  <si>
    <t xml:space="preserve">Pomocné práce zajištění nebo řízení regulaci a ochranu dopravy - úhrnná částka musí obsahovat veškeré nákl. na dočasné úpravy a regulaci dopr.(i pěší) na staveništi </t>
  </si>
  <si>
    <t>-249059395</t>
  </si>
  <si>
    <t>Pomocné práce zajištění nebo řízení regulaci a ochranu dopravy - úhrnná částka musí obsahovat veškeré nákl. na dočasné úpravy a regulaci dopr.(i pěší)  a zajištění staveniště dle BOZP (ochranná oplocení, zajištění výkopů a pod..)</t>
  </si>
  <si>
    <t>"pro SO 01,02,03"</t>
  </si>
  <si>
    <t>"pro zajištění staveniště dle BOZP (ochranná oplocení, zajištění výkopů a pod..)"1</t>
  </si>
  <si>
    <t>9</t>
  </si>
  <si>
    <t>039103000</t>
  </si>
  <si>
    <t>Rozebrání, bourání a odvoz zařízení staveniště</t>
  </si>
  <si>
    <t>342889118</t>
  </si>
  <si>
    <t>Zařízení staveniště zrušení zařízení staveniště rozebrání, bourání a odvoz</t>
  </si>
  <si>
    <t>VRN4</t>
  </si>
  <si>
    <t>Inženýrská činnost</t>
  </si>
  <si>
    <t>042002000</t>
  </si>
  <si>
    <t xml:space="preserve">Posudky - Pasportizace budov  </t>
  </si>
  <si>
    <t>-1767653411</t>
  </si>
  <si>
    <t>Hlavní tituly průvodních činností a nákladů inženýrská činnost posudky</t>
  </si>
  <si>
    <t>"2 přilehlé objekty - č.p.783 a 784"1</t>
  </si>
  <si>
    <t>11</t>
  </si>
  <si>
    <t>043134000</t>
  </si>
  <si>
    <t>Zkoušení materiálu a konstrukcí (dle KZP v souladu s TP a ČSN)</t>
  </si>
  <si>
    <t>1598772574</t>
  </si>
  <si>
    <t>Inženýrská činnost zkoušky a ostatní měření zkoušky zátěžové</t>
  </si>
  <si>
    <t>SO01 - Vodní nádrž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</si>
  <si>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</si>
  <si>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</si>
  <si>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</si>
  <si>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</si>
  <si>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</si>
  <si>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</si>
  <si>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</si>
  <si>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</si>
  <si>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</si>
  <si>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</si>
  <si>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</si>
  <si>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</si>
  <si>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</si>
  <si>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35-M - Montáž čerpadel, kompr.a vodoh.zař.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</si>
  <si>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</si>
  <si>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</si>
  <si>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</si>
  <si>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</si>
  <si>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</si>
  <si>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CS ÚRS 2015 02</t>
  </si>
  <si>
    <t>-873795758</t>
  </si>
  <si>
    <t>Sejmutí drnu tl. do 100 mm, v jakékoliv ploše</t>
  </si>
  <si>
    <t>"dle PD D.1.2.2 - svahy a plocha kolem nádrže"99+427,18</t>
  </si>
  <si>
    <t>112201101</t>
  </si>
  <si>
    <t>Odstranění pařezů D do 300 mm</t>
  </si>
  <si>
    <t>kus</t>
  </si>
  <si>
    <t>914979010</t>
  </si>
  <si>
    <t>Odstranění pařezů s jejich vykopáním, vytrháním nebo odstřelením, s přesekáním kořenů průměru přes 100 do 300 mm</t>
  </si>
  <si>
    <t>"dle pol.č.112101101"9</t>
  </si>
  <si>
    <t>112201102</t>
  </si>
  <si>
    <t>Odstranění pařezů D do 500 mm</t>
  </si>
  <si>
    <t>10853154</t>
  </si>
  <si>
    <t>Odstranění pařezů s jejich vykopáním, vytrháním nebo odstřelením, s přesekáním kořenů průměru přes 300 do 500 mm</t>
  </si>
  <si>
    <t>"dle pol.č.112101102"1</t>
  </si>
  <si>
    <t>113107211</t>
  </si>
  <si>
    <t>Odstranění podkladu pl přes 200 m2 z kameniva těženého tl 100 mm</t>
  </si>
  <si>
    <t>1323728402</t>
  </si>
  <si>
    <t>Odstranění podkladů nebo krytů s přemístěním hmot na skládku na vzdálenost do 20 m nebo s naložením na dopravní prostředek v ploše jednotlivě přes 200 m2 z kameniva těženého, o tl. vrstvy do 100 mm</t>
  </si>
  <si>
    <t>"lože pod přídlažbou"119,6*3+704,57</t>
  </si>
  <si>
    <t>114203101</t>
  </si>
  <si>
    <t>Rozebrání dlažeb z lomového kamene nebo betonových tvárnic na sucho vč.očištění od drnu</t>
  </si>
  <si>
    <t>m3</t>
  </si>
  <si>
    <t>557354737</t>
  </si>
  <si>
    <t>Rozebrání dlažeb nebo záhozů s naložením na dopravní prostředek dlažeb z lomového kamene nebo betonových tvárnic na sucho nebo se spárami vyplněnými pískem nebo drnem vč.očištění odr drnu</t>
  </si>
  <si>
    <t>"dle PD D.1.2.2"</t>
  </si>
  <si>
    <t>"stávající dno"704,57*0,10</t>
  </si>
  <si>
    <t>"stávající svah"119,6*0,3</t>
  </si>
  <si>
    <t>115101202</t>
  </si>
  <si>
    <t>Čerpání vody na dopravní výšku do 10 m průměrný přítok do 1000 l/min</t>
  </si>
  <si>
    <t>hod</t>
  </si>
  <si>
    <t>CS ÚRS 2014 01</t>
  </si>
  <si>
    <t>586561444</t>
  </si>
  <si>
    <t>Čerpání vody na dopravní výšku do 10 m s uvažovaným průměrným přítokem přes 500 do 1 000 l/min</t>
  </si>
  <si>
    <t>"vyčerpání vody z nádrže - předpoklad"14*6</t>
  </si>
  <si>
    <t>115101302</t>
  </si>
  <si>
    <t>Pohotovost čerpací soupravy pro dopravní výšku do 10 m přítok do 1000 l/min</t>
  </si>
  <si>
    <t>den</t>
  </si>
  <si>
    <t>1269322061</t>
  </si>
  <si>
    <t>Pohotovost záložní čerpací soupravy pro dopravní výšku do 10 m s uvažovaným průměrným přítokem přes 500 do 1 000 l/min</t>
  </si>
  <si>
    <t>"předpoklad 14dní"14</t>
  </si>
  <si>
    <t>120901121.R</t>
  </si>
  <si>
    <t>Bourání zdiva z betonu prostého neprokládaného v odkopávkách nebo prokopávkách strojově</t>
  </si>
  <si>
    <t>-2044234927</t>
  </si>
  <si>
    <t>Bourání konstrukcí v odkopávkách a prokopávkách, korytech vodotečí, melioračních kanálech - strojově s přemístěním suti na hromady na vzdálenost do 20 m nebo s naložením na dopravní prostředek z betonu prostého neprokládaného</t>
  </si>
  <si>
    <t>"stávající betonová patka 40/40 u přídlažby"0,4*0,4*108,5</t>
  </si>
  <si>
    <t>120901123.R</t>
  </si>
  <si>
    <t>Bourání zdiva z ŽB nebo předpjatého betonu v odkopávkách nebo prokopávkách strojově</t>
  </si>
  <si>
    <t>-840724484</t>
  </si>
  <si>
    <t>Bourání konstrukcí v odkopávkách a prokopávkách, korytech vodotečí, melioračních kanálech - strojově s přemístěním suti na hromady na vzdálenost do 20 m nebo s naložením na dopravní prostředek z betonu železového nebo předpjatého</t>
  </si>
  <si>
    <t>"vybourání bet. schodů"2*0,75</t>
  </si>
  <si>
    <t>"vybourání stáv.skruže DN1000"0,42*3</t>
  </si>
  <si>
    <t>"vybourání stáv.výpustného zařízení"5,65*0,9+1,52*2,1/2+0,93*2,1</t>
  </si>
  <si>
    <t>122201101</t>
  </si>
  <si>
    <t>Odkopávky a prokopávky nezapažené v hornině tř. 3 objem do 100 m3</t>
  </si>
  <si>
    <t>1799218443</t>
  </si>
  <si>
    <t>Odkopávky a prokopávky nezapažené s přehozením výkopku na vzdálenost do 3 m nebo s naložením na dopravní prostředek v hornině tř. 3 do 100 m3</t>
  </si>
  <si>
    <t>"Dle PD D.1.2.2-10"</t>
  </si>
  <si>
    <t>"odtěžení zeminy"50,07</t>
  </si>
  <si>
    <t>122201109</t>
  </si>
  <si>
    <t>Příplatek za lepivost u odkopávek v hornině tř. 1 až 3</t>
  </si>
  <si>
    <t>-1876166622</t>
  </si>
  <si>
    <t>Odkopávky a prokopávky nezapažené s přehozením výkopku na vzdálenost do 3 m nebo s naložením na dopravní prostředek v hornině tř. 3 Příplatek k cenám za lepivost horniny tř. 3</t>
  </si>
  <si>
    <t>"dle pol.122201102"50,07</t>
  </si>
  <si>
    <t>12</t>
  </si>
  <si>
    <t>122703601</t>
  </si>
  <si>
    <t>Odstranění nánosů při únosnosti dna přes 0,15 do 40 kPa</t>
  </si>
  <si>
    <t>572798681</t>
  </si>
  <si>
    <t>Odstranění nánosů z vypuštěných vodních nádrží nebo rybníků s uložením do hromad na vzdálenost do 20 m ve výkopišti při únosnosti dna přes 15 kPa do 40 kPa</t>
  </si>
  <si>
    <t>"dle PD D.1.2.2 - sediment z nádrže"(781,11+704,57)/2*0,4</t>
  </si>
  <si>
    <t>13</t>
  </si>
  <si>
    <t>127701101</t>
  </si>
  <si>
    <t>Vykopávky pod vodou v hornině tř. 1 až 4 objem do 1000 m3 tl vrstvy do 0,5 m</t>
  </si>
  <si>
    <t>186802614</t>
  </si>
  <si>
    <t>Vykopávky pod vodou strojně na hloubku do 5 m pod projektem stanovenou hladinou vody v horninách tř.1 až 4, průměrné tloušťky projektované vrstvy do 0,50 m do 1 000 m3</t>
  </si>
  <si>
    <t>"stávající jíl - svah"116,12</t>
  </si>
  <si>
    <t>"sanace dna 20% z celk.plochy"277,86*0,5*0,2</t>
  </si>
  <si>
    <t>14</t>
  </si>
  <si>
    <t>132201201</t>
  </si>
  <si>
    <t>Hloubení rýh š do 2000 mm v hornině tř. 3 objemu do 100 m3</t>
  </si>
  <si>
    <t>1877261711</t>
  </si>
  <si>
    <t>Hloubení zapažených i nezapažených rýh šířky přes 600 do 2 000 mm s urovnáním dna do předepsaného profilu a spádu v hornině tř. 3 do 100 m3</t>
  </si>
  <si>
    <t>"v případě kolize s odtokovým objektem DN500"24*1*1,5</t>
  </si>
  <si>
    <t>132201209</t>
  </si>
  <si>
    <t>Příplatek za lepivost k hloubení rýh š do 2000 mm v hornině tř. 3</t>
  </si>
  <si>
    <t>-899003385</t>
  </si>
  <si>
    <t>Hloubení zapažených i nezapažených rýh šířky přes 600 do 2 000 mm s urovnáním dna do předepsaného profilu a spádu v hornině tř. 3 Příplatek k cenám za lepivost horniny tř. 3</t>
  </si>
  <si>
    <t>"dle pol.132201201"36</t>
  </si>
  <si>
    <t>16</t>
  </si>
  <si>
    <t>133201101</t>
  </si>
  <si>
    <t>Hloubení šachet v hornině tř. 3 objemu do 100 m3</t>
  </si>
  <si>
    <t>-1070381704</t>
  </si>
  <si>
    <t>Hloubení zapažených i nezapažených šachet s případným nutným přemístěním výkopku ve výkopišti v hornině tř. 3 do 100 m3</t>
  </si>
  <si>
    <t>"čerpací jímka"1*1*0,5</t>
  </si>
  <si>
    <t>17</t>
  </si>
  <si>
    <t>133201109</t>
  </si>
  <si>
    <t>Příplatek za lepivost u hloubení šachet v hornině tř. 3</t>
  </si>
  <si>
    <t>65474404</t>
  </si>
  <si>
    <t>Hloubení zapažených i nezapažených šachet s případným nutným přemístěním výkopku ve výkopišti v hornině tř. 3 Příplatek k cenám za lepivost horniny tř. 3</t>
  </si>
  <si>
    <t>"dle pol.133201101"0,5</t>
  </si>
  <si>
    <t>18</t>
  </si>
  <si>
    <t>155131311</t>
  </si>
  <si>
    <t>Zřízení protierozního zpevnění svahů geomříží, georohoží sklonu do 1:2 včetně kotvení</t>
  </si>
  <si>
    <t>1202592579</t>
  </si>
  <si>
    <t>Zřízení protierozního zpevnění svahů geomříží nebo georohoží včetně plošného kotvení ocelovými skobami, ve sklonu do 1:2</t>
  </si>
  <si>
    <t>"dle PD D.1.2.2 -4. tab.kubatur - zpevnění svahu"301,73</t>
  </si>
  <si>
    <t>19</t>
  </si>
  <si>
    <t>M</t>
  </si>
  <si>
    <t>618940110</t>
  </si>
  <si>
    <t>síť kokosová (700 g/m2) 2 x 50 m</t>
  </si>
  <si>
    <t>-745892957</t>
  </si>
  <si>
    <t>301,73*1,02</t>
  </si>
  <si>
    <t>307,765*1,15 'Přepočtené koeficientem množství</t>
  </si>
  <si>
    <t>20</t>
  </si>
  <si>
    <t>161101101</t>
  </si>
  <si>
    <t>Svislé přemístění výkopku z horniny tř. 1 až 4 hl výkopu do 2,5 m</t>
  </si>
  <si>
    <t>-139429957</t>
  </si>
  <si>
    <t>Svislé přemístění výkopku bez naložení do dopravní nádoby avšak s vyprázdněním dopravní nádoby na hromadu nebo do dopravního prostředku z horniny tř. 1 až 4, při hloubce výkopu přes 1 do 2,5 m</t>
  </si>
  <si>
    <t>297,136+143,906+36+0,5</t>
  </si>
  <si>
    <t>162301101</t>
  </si>
  <si>
    <t>Vodorovné přemístění do 500 m výkopku/sypaniny z horniny tř. 1 až 4</t>
  </si>
  <si>
    <t>-365586902</t>
  </si>
  <si>
    <t>Vodorovné přemístění výkopku nebo sypaniny po suchu na obvyklém dopravním prostředku, bez naložení výkopku, avšak se složením bez rozhrnutí z horniny tř. 1 až 4 na vzdálenost přes 50 do 500 m</t>
  </si>
  <si>
    <t>"mezideponie tam a zpět"</t>
  </si>
  <si>
    <t>"zemina zpět"(36,+0,5+50,07)*2</t>
  </si>
  <si>
    <t>"jíl zpět"116,12*2</t>
  </si>
  <si>
    <t>22</t>
  </si>
  <si>
    <t>162301421</t>
  </si>
  <si>
    <t>Vodorovné přemístění pařezů do 5 km D do 300 mm - vč.likvidace dřevin</t>
  </si>
  <si>
    <t>-1101313726</t>
  </si>
  <si>
    <t>Vodorovné přemístění větví, kmenů nebo pařezů s naložením, složením a dopravou do 5000 m pařezů kmenů, průměru přes 100 do 300 mm</t>
  </si>
  <si>
    <t>23</t>
  </si>
  <si>
    <t>162301422</t>
  </si>
  <si>
    <t>Vodorovné přemístění pařezů do 5 km D do 500 mm -  vč.likvidace dřevin</t>
  </si>
  <si>
    <t>-470371787</t>
  </si>
  <si>
    <t>Vodorovné přemístění větví, kmenů nebo pařezů s naložením, složením a dopravou do 5000 m pařezů kmenů, průměru přes 300 do 500 mm</t>
  </si>
  <si>
    <t>24</t>
  </si>
  <si>
    <t>162401102</t>
  </si>
  <si>
    <t>Vodorovné přemístění do 2000 m výkopku/sypaniny z horniny tř. 1 až 4</t>
  </si>
  <si>
    <t>-1170466870</t>
  </si>
  <si>
    <t>Vodorovné přemístění výkopku nebo sypaniny po suchu na obvyklém dopravním prostředku, bez naložení výkopku, avšak se složením bez rozhrnutí z horniny tř. 1 až 4 na vzdálenost přes 1 500 do 2 000 m</t>
  </si>
  <si>
    <t>"odvoz sedimentu na pozemek p.č.121/9 do 2km"</t>
  </si>
  <si>
    <t>297,136</t>
  </si>
  <si>
    <t>25</t>
  </si>
  <si>
    <t>162501102</t>
  </si>
  <si>
    <t>Vodorovné přemístění do 3000 m výkopku/sypaniny z horniny tř. 1 až 4</t>
  </si>
  <si>
    <t>1777220465</t>
  </si>
  <si>
    <t>Vodorovné přemístění výkopku nebo sypaniny po suchu na obvyklém dopravním prostředku, bez naložení výkopku, avšak se složením bez rozhrnutí z horniny tř. 1 až 4 na vzdálenost přes 2 500 do 3 000 m</t>
  </si>
  <si>
    <t>"odvoz do kompostárny JENA - drn"(427,18+99)*0,10</t>
  </si>
  <si>
    <t>"ornice z kompostárny"626,6*0,1</t>
  </si>
  <si>
    <t>26</t>
  </si>
  <si>
    <t>162701105</t>
  </si>
  <si>
    <t>Vodorovné přemístění do 10000 m výkopku/sypaniny z horniny tř. 1 až 4</t>
  </si>
  <si>
    <t>CS ÚRS 2014 02</t>
  </si>
  <si>
    <t>-1027542071</t>
  </si>
  <si>
    <t>Vodorovné přemístění výkopku nebo sypaniny po suchu na obvyklém dopravním prostředku, bez naložení výkopku, avšak se složením bez rozhrnutí z horniny tř. 1 až 4 na vzdálenost přes 9 000 do 10 000 m</t>
  </si>
  <si>
    <t>"na trvalou skládku"</t>
  </si>
  <si>
    <t>"jíl sanace"277,86*0,5*0,2</t>
  </si>
  <si>
    <t>27</t>
  </si>
  <si>
    <t>167101102</t>
  </si>
  <si>
    <t>Nakládání výkopku z hornin tř. 1 až 4 přes 100 m3</t>
  </si>
  <si>
    <t>-1963224746</t>
  </si>
  <si>
    <t>Nakládání, skládání a překládání neulehlého výkopku nebo sypaniny nakládání, množství přes 100 m3, z hornin tř. 1 až 4</t>
  </si>
  <si>
    <t>"zpět na zásyp z mezideponie"</t>
  </si>
  <si>
    <t>"zemina do svahů"(50,07+36+0,5)</t>
  </si>
  <si>
    <t>"jíl do svahů"116,12</t>
  </si>
  <si>
    <t>28</t>
  </si>
  <si>
    <t>171103201</t>
  </si>
  <si>
    <t>Uložení sypanin z horniny tř. 1 až 4 do hrází nádrží se zhutněním 100 % PS C s příměsí jílu do 20 %</t>
  </si>
  <si>
    <t>389553909</t>
  </si>
  <si>
    <t>Uložení netříděných sypanin z hornin tř. 1 až 4 do zemních hrází pro jakoukoliv šířku koruny přehradních a jiných vodních nádrží se zhutněním do 100 % PS - koef. C s příměsí jílové hlíny do 20 % objemu</t>
  </si>
  <si>
    <t>"dle PD D.1.2.2 - zemina do svahů"237,82+50,07</t>
  </si>
  <si>
    <t>29</t>
  </si>
  <si>
    <t>103641000.R</t>
  </si>
  <si>
    <t>zemina do násypů min.vhodná dle ČSN - tříděná</t>
  </si>
  <si>
    <t>t</t>
  </si>
  <si>
    <t>-3935843</t>
  </si>
  <si>
    <t>"potřeba zeminy"287,89*1,8</t>
  </si>
  <si>
    <t>"z SO01"-34,15*1,8</t>
  </si>
  <si>
    <t>"přebytek z SO02"-90,014*1,8</t>
  </si>
  <si>
    <t>"přebytek z SO03"-54,606*1,8</t>
  </si>
  <si>
    <t>30</t>
  </si>
  <si>
    <t>171103213</t>
  </si>
  <si>
    <t>Uložení sypanin z horniny tř. 1 až 4 do hrází kanálů se zhutněním 100 % PS C s příměsí jílu nad 50 %</t>
  </si>
  <si>
    <t>900460363</t>
  </si>
  <si>
    <t>Uložení netříděných sypanin z hornin tř. 1 až 4 do zemních hrází pro jakoukoliv šířku koruny přívodních kanálů inundačních nebo ochranných se zhutněním do 100 % PS - koef. C s příměsí jílové hlíny přes 50 % objemu</t>
  </si>
  <si>
    <t>"úprava svahů a sanace dna jílem F6/Cl"229,17+(277,86*0,5*0,2)</t>
  </si>
  <si>
    <t>31</t>
  </si>
  <si>
    <t>581251100.R</t>
  </si>
  <si>
    <t xml:space="preserve">jíl F6/Cl </t>
  </si>
  <si>
    <t>795656127</t>
  </si>
  <si>
    <t>"nedostatek jílu svah + sanace dno"113,05*2,1+27,79*2,1</t>
  </si>
  <si>
    <t>32</t>
  </si>
  <si>
    <t>171201201</t>
  </si>
  <si>
    <t>Uložení sypaniny na skládky</t>
  </si>
  <si>
    <t>-918578065</t>
  </si>
  <si>
    <t>"drn"(427,18+99)*0,10</t>
  </si>
  <si>
    <t>"na meziskládu"</t>
  </si>
  <si>
    <t>"zemina a jíl zpět"202,69</t>
  </si>
  <si>
    <t>33</t>
  </si>
  <si>
    <t>171201211</t>
  </si>
  <si>
    <t>Poplatek za uložení odpadu ze sypaniny na skládce (skládkovné)</t>
  </si>
  <si>
    <t>-1026981615</t>
  </si>
  <si>
    <t>Uložení sypaniny poplatek za uložení sypaniny na skládce (skládkovné)</t>
  </si>
  <si>
    <t>"jíl ze sanace"27,786*1,9</t>
  </si>
  <si>
    <t>34</t>
  </si>
  <si>
    <t>173103101</t>
  </si>
  <si>
    <t>Uložení sypanin z hornin tř. 1 až 4 do hrází nádrží do přechodových vrstev š do 2,5 m</t>
  </si>
  <si>
    <t>-1203665619</t>
  </si>
  <si>
    <t>Uložení netříděných sypanin do přechodových vrstev zemních a kamenitých hrází přehradních a jiných vodních nádrží z hornin tř. 1 až 4 pro všechny míry zhutnění vodorovné šířky vrstvy do 2,5 m</t>
  </si>
  <si>
    <t>"dle PD D.1.2.2 a tab.kubatur - hráz opevnění svahu"</t>
  </si>
  <si>
    <t>"63/120"100,23</t>
  </si>
  <si>
    <t>"0/32"35,75</t>
  </si>
  <si>
    <t>"4/8"205,6*0,25*1,016</t>
  </si>
  <si>
    <t>"0/8"28,83</t>
  </si>
  <si>
    <t>"dno"</t>
  </si>
  <si>
    <t>"4/16"271,4*0,25</t>
  </si>
  <si>
    <t>35</t>
  </si>
  <si>
    <t>583439840</t>
  </si>
  <si>
    <t>kamenivo drcené hrubé frakce 63-125 MN</t>
  </si>
  <si>
    <t>-371677768</t>
  </si>
  <si>
    <t>100,23*2,0</t>
  </si>
  <si>
    <t>36</t>
  </si>
  <si>
    <t>583441720</t>
  </si>
  <si>
    <t>štěrkodrť frakce 0-32 třída C</t>
  </si>
  <si>
    <t>1402735255</t>
  </si>
  <si>
    <t>35,75*1,9</t>
  </si>
  <si>
    <t>37</t>
  </si>
  <si>
    <t>583438790</t>
  </si>
  <si>
    <t>kamenivo drcené hrubé frakce 4-8</t>
  </si>
  <si>
    <t>922089073</t>
  </si>
  <si>
    <t xml:space="preserve">kamenivo drcené hrubé frakce 8-16 </t>
  </si>
  <si>
    <t>52,22*1,9</t>
  </si>
  <si>
    <t>38</t>
  </si>
  <si>
    <t>583373030</t>
  </si>
  <si>
    <t>štěrkopísek frakce 0-8</t>
  </si>
  <si>
    <t>245916074</t>
  </si>
  <si>
    <t>28,83*1,9</t>
  </si>
  <si>
    <t>39</t>
  </si>
  <si>
    <t>583336250</t>
  </si>
  <si>
    <t>kamenivo těžené hrubé prané frakce 4-16</t>
  </si>
  <si>
    <t>-1195433345</t>
  </si>
  <si>
    <t>kamenivo těžené hrubé prané frakce 4-8</t>
  </si>
  <si>
    <t>67,85*1,9</t>
  </si>
  <si>
    <t>40</t>
  </si>
  <si>
    <t>174101101</t>
  </si>
  <si>
    <t>Zásyp jam, šachet rýh nebo kolem objektů sypaninou se zhutněním</t>
  </si>
  <si>
    <t>1336100244</t>
  </si>
  <si>
    <t>Zásyp sypaninou z jakékoliv horniny s uložením výkopku ve vrstvách se zhutněním jam, šachet, rýh nebo kolem objektů v těchto vykopávkách</t>
  </si>
  <si>
    <t>"zemina z mezideponie"</t>
  </si>
  <si>
    <t>"zásyp díry po stáv.bet.skruží "1*1*3</t>
  </si>
  <si>
    <t>"zásyp díry po stáv.bet. požeráku"5,65*0,9+5,65*(2,95-2,1)+5,65*(4,2-2,95)/2</t>
  </si>
  <si>
    <t>41</t>
  </si>
  <si>
    <t>181151312</t>
  </si>
  <si>
    <t>Plošná úprava terénu přes 500 m2 zemina tř 1 až 4 nerovnosti do 100 mm ve svahu do 1:2</t>
  </si>
  <si>
    <t>1610113560</t>
  </si>
  <si>
    <t>Plošná úprava terénu v zemině tř. 1 až 4 s urovnáním povrchu bez doplnění ornice souvislé plochy přes 500 m2 při nerovnostech terénu přes 50 do 100 mm na svahu přes 1:5 do 1:2</t>
  </si>
  <si>
    <t>"dle PD D.1.2.2-4, tab.kubatur - ohumusování svahů a přilehlých ploch"(29,91+64,08)/0,15</t>
  </si>
  <si>
    <t>42</t>
  </si>
  <si>
    <t>181301107</t>
  </si>
  <si>
    <t>Rozprostření ornice tl vrstvy do 500 mm pl do 500 m2 v rovině nebo ve svahu do 1:5</t>
  </si>
  <si>
    <t>-1627124443</t>
  </si>
  <si>
    <t>Rozprostření a urovnání ornice v rovině nebo ve svahu sklonu do 1:5 při souvislé ploše do 500 m2, tl. vrstvy přes 400 do 500 mm</t>
  </si>
  <si>
    <t>"uložení sedimentu"297,16/0,5</t>
  </si>
  <si>
    <t>43</t>
  </si>
  <si>
    <t>182301131</t>
  </si>
  <si>
    <t>Rozprostření ornice pl přes 500 m2 ve svahu přes 1:5 tl vrstvy do 100 mm</t>
  </si>
  <si>
    <t>-1941833335</t>
  </si>
  <si>
    <t>Rozprostření a urovnání ornice ve svahu sklonu přes 1:5 při souvislé ploše přes 500 m2, tl. vrstvy do 100 mm</t>
  </si>
  <si>
    <t>44</t>
  </si>
  <si>
    <t>184818234</t>
  </si>
  <si>
    <t>Ochrana kmene průměru přes 700 do 900 mm bedněním výšky do 2 m</t>
  </si>
  <si>
    <t>-593864320</t>
  </si>
  <si>
    <t>Ochrana kmene bedněním před poškozením stavebním provozem zřízení včetně odstranění výšky bednění do 2 m průměru kmene přes 700 do 900 mm</t>
  </si>
  <si>
    <t>"ochrana kmenů dle potřeby"5+4</t>
  </si>
  <si>
    <t>45</t>
  </si>
  <si>
    <t>184818239</t>
  </si>
  <si>
    <t>Ochrana kmene průměru přes 1100 mm průměru kmene při výšce bednění do 2 m</t>
  </si>
  <si>
    <t>1325754138</t>
  </si>
  <si>
    <t>Ochrana kmene bedněním před poškozením stavebním provozem zřízení včetně odstranění výšky bednění do 2 m průměru kmene přes 1100 mm</t>
  </si>
  <si>
    <t>"ochrana kmenů dle potřeby"2+3</t>
  </si>
  <si>
    <t>Zemní práce - povrchové úpravy terénu</t>
  </si>
  <si>
    <t>46</t>
  </si>
  <si>
    <t>181411121</t>
  </si>
  <si>
    <t>Založení lučního trávníku výsevem plochy do 1000 m2 v rovině a ve svahu do 1:5</t>
  </si>
  <si>
    <t>-1809126459</t>
  </si>
  <si>
    <t>Založení trávníku na půdě předem připravené plochy do 1000 m2 výsevem včetně utažení lučního v rovině nebo na svahu do 1:5</t>
  </si>
  <si>
    <t>47</t>
  </si>
  <si>
    <t>005724800</t>
  </si>
  <si>
    <t>osivo směs jetelotravní</t>
  </si>
  <si>
    <t>kg</t>
  </si>
  <si>
    <t>-1424590155</t>
  </si>
  <si>
    <t>osiva pícnin směsi travní balení obvykle 25 kg jetelotráva běžná</t>
  </si>
  <si>
    <t xml:space="preserve">626,6*0,015 </t>
  </si>
  <si>
    <t>Zakládání</t>
  </si>
  <si>
    <t>48</t>
  </si>
  <si>
    <t>212752311</t>
  </si>
  <si>
    <t>Trativod z drenážních trubek plastových tuhých DN 100 mm včetně lože otevřený výkop</t>
  </si>
  <si>
    <t>m</t>
  </si>
  <si>
    <t>592103829</t>
  </si>
  <si>
    <t>Trativody z drenážních trubek se zřízením štěrkopískového lože pod trubky a s jejich obsypem v průměrném celkovém množství do 0,15 m3/m v otevřeném výkopu z trubek plastových tuhých SN 8 DN 100</t>
  </si>
  <si>
    <t>"úprava stávající drenáže"10</t>
  </si>
  <si>
    <t>49</t>
  </si>
  <si>
    <t>271572211</t>
  </si>
  <si>
    <t>Podsyp pod základové konstrukce se zhutněním z netříděného štěrkopísku</t>
  </si>
  <si>
    <t>699077983</t>
  </si>
  <si>
    <t>Podsyp pod základové konstrukce se zhutněním a urovnáním povrchu ze štěrkopísku netříděného</t>
  </si>
  <si>
    <t>"pod požerák"2,8*2,8*0,15</t>
  </si>
  <si>
    <t>"vtok do nádrže"20,46 *0,15</t>
  </si>
  <si>
    <t>50</t>
  </si>
  <si>
    <t>274315512</t>
  </si>
  <si>
    <t>Základové pasy z betonu pro prostředí s mrazovými cykly tř. C 25/30</t>
  </si>
  <si>
    <t>-419372310</t>
  </si>
  <si>
    <t>Základové konstrukce z betonu pasy prostého pro prostředí s mrazovými cykly tř. C 25/30</t>
  </si>
  <si>
    <t>"pro ukotvení lávky"0,3*0,9*1,2</t>
  </si>
  <si>
    <t>"pro zídku"2*1,8*0,9</t>
  </si>
  <si>
    <t>"vtok do nádrže"1,1*0,9</t>
  </si>
  <si>
    <t>"pro schody"1,4*0,5*1</t>
  </si>
  <si>
    <t>51</t>
  </si>
  <si>
    <t>274326241</t>
  </si>
  <si>
    <t>Základové pasy ze ŽB pro prostředí s mrazovými cykly tř. C 30/37 XC4 XF3</t>
  </si>
  <si>
    <t>-1601198595</t>
  </si>
  <si>
    <t>Základy z betonu železového pasy z betonu pro prostředí s mrazovými cykly C 30/37 XF4</t>
  </si>
  <si>
    <t>"betonový základ pro požerák - beton C30/37 XC4, XF3 vyztužený kari sítí ø 8 mm 3x 15x15 cm"2,5*2,5*0,75</t>
  </si>
  <si>
    <t>Svislé a kompletní konstrukce</t>
  </si>
  <si>
    <t>52</t>
  </si>
  <si>
    <t>321321116</t>
  </si>
  <si>
    <t>Konstrukce vodních staveb ze ŽB mrazuvzdorného tř. C 30/37 XC4 XF3</t>
  </si>
  <si>
    <t>-1276947281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</si>
  <si>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</si>
  <si>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"výpustné zařízení - požerák"2,182+2,25*0,15+2*1,5*0,6*0,25</t>
  </si>
  <si>
    <t>53</t>
  </si>
  <si>
    <t>321351010</t>
  </si>
  <si>
    <t>Bednění konstrukcí vodních staveb rovinné - zřízení</t>
  </si>
  <si>
    <t>-1047959252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</si>
  <si>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</si>
  <si>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"požerák+dle potřeby"(4*2,5+4*1)*0,9+(4*1,5+4*1)*2,4+10</t>
  </si>
  <si>
    <t>54</t>
  </si>
  <si>
    <t>321352010</t>
  </si>
  <si>
    <t>Bednění konstrukcí vodních staveb rovinné - odstranění</t>
  </si>
  <si>
    <t>146657309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</si>
  <si>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</si>
  <si>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"dle pol.č.321351010"46,6</t>
  </si>
  <si>
    <t>55</t>
  </si>
  <si>
    <t>321366111</t>
  </si>
  <si>
    <t>Výztuž železobetonových konstrukcí vodních staveb z oceli 10 505 D do 12 mm</t>
  </si>
  <si>
    <t>1589803641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</si>
  <si>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</si>
  <si>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"dle výkresu výstuže"</t>
  </si>
  <si>
    <t>"kotevní pruty + spony"(1,4*16*0,64+2,5*8*0,89+48*0,35*0,22)*0,001*1,20</t>
  </si>
  <si>
    <t>56</t>
  </si>
  <si>
    <t>321368211</t>
  </si>
  <si>
    <t>Výztuž železobetonových konstrukcí vodních staveb ze svařovaných sítí</t>
  </si>
  <si>
    <t>1516687466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</si>
  <si>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</si>
  <si>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"žb kce"(11,27*7,9+8,56*3,03+(2,07+9,48+11,55)*5,4)*0,001*1,30</t>
  </si>
  <si>
    <t>"pod dlažbu"14,56*5,4*0,001*1,30</t>
  </si>
  <si>
    <t>57</t>
  </si>
  <si>
    <t>369317311.R</t>
  </si>
  <si>
    <t xml:space="preserve">Výplň potrubí  cementopopílkovou suspenzí </t>
  </si>
  <si>
    <t>-1511255257</t>
  </si>
  <si>
    <t>"stávající potrubí DN500"3,14*0,25*0,25*14</t>
  </si>
  <si>
    <t>Vodorovné konstrukce</t>
  </si>
  <si>
    <t>58</t>
  </si>
  <si>
    <t>434211111</t>
  </si>
  <si>
    <t>Schody z lomového kamene v dlažbách</t>
  </si>
  <si>
    <t>-1059569466</t>
  </si>
  <si>
    <t>Schody z lomového kamene upraveného a kopáků hrubých na maltu MC 10, s vyspárováním, výška stupně do 250 mm, šířka přes 300 do 400 mm v dlažbách i se zřízením bočnic</t>
  </si>
  <si>
    <t>"schody u požeráku"7</t>
  </si>
  <si>
    <t>59</t>
  </si>
  <si>
    <t>451315111</t>
  </si>
  <si>
    <t>Podkladní nebo vyrovnávací vrstva z betonu C25/30 tl 100 mm</t>
  </si>
  <si>
    <t>-2113733891</t>
  </si>
  <si>
    <t>Podkladní nebo vyrovnávací vrstva z betonu prostého tř. C 25/30, ve vrstvě do 100 mm</t>
  </si>
  <si>
    <t>"dle PD D.1.2.11 - u požeráku"14,56</t>
  </si>
  <si>
    <t xml:space="preserve">"vtok do nádrže"20,46 </t>
  </si>
  <si>
    <t>60</t>
  </si>
  <si>
    <t>451571112</t>
  </si>
  <si>
    <t>Lože pod dlažby ze štěrkopísku vrstva tl nad 100 do 150 mm</t>
  </si>
  <si>
    <t>-527862778</t>
  </si>
  <si>
    <t>Lože pod dlažby ze štěrkopísků, tl. vrstvy přes 100 do 150 mm</t>
  </si>
  <si>
    <t>"dl.u požeráku"14,56</t>
  </si>
  <si>
    <t>61</t>
  </si>
  <si>
    <t>464531112</t>
  </si>
  <si>
    <t>Pohoz z hrubého drceného kamenivo zrno 63 až 125 mm z terénu</t>
  </si>
  <si>
    <t>-26661501</t>
  </si>
  <si>
    <t>Pohoz dna nebo svahů jakékoliv tloušťky z hrubého drceného kameniva, z terénu, frakce 63 - 125 mm</t>
  </si>
  <si>
    <t>"dle PD D.1.2.2 , tab.kubatur - vtok do nádrže"5,37*0,3</t>
  </si>
  <si>
    <t>62</t>
  </si>
  <si>
    <t>465513228</t>
  </si>
  <si>
    <t>Dlažba z lomového kamene na cementovou maltu s vyspárováním tl 250 mm pro hráze</t>
  </si>
  <si>
    <t>530533941</t>
  </si>
  <si>
    <t>Dlažba z lomového kamene lomařsky upraveného vodorovná nebo ve sklonu na cementovou maltu ze 400 kg cementu na m3 malty, s vyspárováním cementovou maltou MCs tl. 250 mm</t>
  </si>
  <si>
    <t>63</t>
  </si>
  <si>
    <t>465513256</t>
  </si>
  <si>
    <t>Dlažba svahu u opěr z upraveného lomového žulového kamene tl 250 mm do lože C 25/30 pl do 10 m2</t>
  </si>
  <si>
    <t>-870557487</t>
  </si>
  <si>
    <t>Dlažba svahu u mostních opěr z upraveného lomového žulového kamene s vyspárováním maltou MC 25, šíře spáry 15 mm do betonového lože C 25/30 tloušťky 250 mm, plochy do 10 m2</t>
  </si>
  <si>
    <t>"zídka u požeráku"2*2*0,3+1</t>
  </si>
  <si>
    <t>64</t>
  </si>
  <si>
    <t>583807560</t>
  </si>
  <si>
    <t>kámen lomový soklový (1 t  = 1,7 m2)</t>
  </si>
  <si>
    <t>-681733166</t>
  </si>
  <si>
    <t>35,02/1,7</t>
  </si>
  <si>
    <t>2,2/1,7</t>
  </si>
  <si>
    <t>Trubní vedení</t>
  </si>
  <si>
    <t>65</t>
  </si>
  <si>
    <t>877390441.R</t>
  </si>
  <si>
    <t>Montáž a dodání šachtových vložek na ŽB potrubí DN 300</t>
  </si>
  <si>
    <t>782066285</t>
  </si>
  <si>
    <t>Montáž tvarovek na kanalizačním plastovém potrubí z polypropylenu PP korugovaného šachtových vložek DN 400</t>
  </si>
  <si>
    <t>"dle PD D.1.2.11"1</t>
  </si>
  <si>
    <t>66</t>
  </si>
  <si>
    <t>899102111</t>
  </si>
  <si>
    <t>Osazení poklopů litinových nebo ocelových včetně rámů hmotnosti nad 50 do 100 kg</t>
  </si>
  <si>
    <t>-481341440</t>
  </si>
  <si>
    <t>Osazení poklopů litinových a ocelových včetně rámů hmotnosti jednotlivě přes 50 do 100 kg</t>
  </si>
  <si>
    <t>"dle PD D.1.2.11 poklop žárově pozinkovaný 1,0x1,25m"1</t>
  </si>
  <si>
    <t>67</t>
  </si>
  <si>
    <t>552410200.R</t>
  </si>
  <si>
    <t>poklop ocelový žárově zinkovaný 1000x1250 mm s rámem, uzamykatelný</t>
  </si>
  <si>
    <t>994587096</t>
  </si>
  <si>
    <t>"ocelový pozinkovaný poklop na výpust.objektu 1,0 x 1,25 m"1</t>
  </si>
  <si>
    <t>68</t>
  </si>
  <si>
    <t>899501221</t>
  </si>
  <si>
    <t>Stupadla do šachet ocelová s PE povlakem vidlicová pro přímé zabudování do hmoždinek</t>
  </si>
  <si>
    <t>-755602247</t>
  </si>
  <si>
    <t>Stupadla do šachet a drobných objektů ocelová s PE povlakem vidlicová pro přímé zabudování do hmoždinek</t>
  </si>
  <si>
    <t>"dle PD D.1.2.11"8</t>
  </si>
  <si>
    <t>Ostatní konstrukce a práce-bourání</t>
  </si>
  <si>
    <t>69</t>
  </si>
  <si>
    <t>900000004.R</t>
  </si>
  <si>
    <t>Ošetření poškozených kořenů vč.prostředků na ošetření ran</t>
  </si>
  <si>
    <t>KUS</t>
  </si>
  <si>
    <t>-1454722904</t>
  </si>
  <si>
    <t>Ošetření poškozených kořenů vč.prostředků na ošetření ran, dle požadavku ŽP</t>
  </si>
  <si>
    <t>"komplet za jeden strom - počet stromů + dle potřeby"5+4</t>
  </si>
  <si>
    <t>70</t>
  </si>
  <si>
    <t>934956124</t>
  </si>
  <si>
    <t>Hradítka z dubového dřeva tl 50 mm - dluže</t>
  </si>
  <si>
    <t>335558557</t>
  </si>
  <si>
    <t>Přepadová a ochranná zařízení nádrží dřevěná hradítka (dluže požeráku) š.150 mm, bez nátěru, s potřebným kováním z dubového dřeva, tl. 40 mm</t>
  </si>
  <si>
    <t>"dle PD D.1.2.11"</t>
  </si>
  <si>
    <t>"dubové dluže výšky 100 mm"2,51*1,0</t>
  </si>
  <si>
    <t>71</t>
  </si>
  <si>
    <t>936311111</t>
  </si>
  <si>
    <t>Zabetonování potrubí ve vynechaných otvorech z vodostavebného betonu V4 tř. B 20 pl otvoru 0,25 m2</t>
  </si>
  <si>
    <t>1413768692</t>
  </si>
  <si>
    <t>Zabetonování potrubí uloženého ve vynechaných otvorech ve dně nebo ve stěnách nádrží, z betonu vodostavebného V4 - B 20 o ploše otvoru do 0,25 m2</t>
  </si>
  <si>
    <t>"zabetonování stávající roury DN250"3,14*0,125*0,125*1+0,5</t>
  </si>
  <si>
    <t>"v případě kolize s odtokovým objektem DN500"5*0,25*0,25*3,14</t>
  </si>
  <si>
    <t>72</t>
  </si>
  <si>
    <t>969021131.R</t>
  </si>
  <si>
    <t>Vybourání kanalizačního potrubí DN do 500</t>
  </si>
  <si>
    <t>-1238558646</t>
  </si>
  <si>
    <t>Vybourání kanalizačního potrubí DN do 500 mm</t>
  </si>
  <si>
    <t>"v případě kolize s odtokovým objektem potrubí PVC DN500"10</t>
  </si>
  <si>
    <t>73</t>
  </si>
  <si>
    <t>977211111</t>
  </si>
  <si>
    <t>Řezání ŽB kcí hl do 200 mm stěnovou pilou do průměru výztuže 16 mm</t>
  </si>
  <si>
    <t>2047466281</t>
  </si>
  <si>
    <t>Řezání železobetonových konstrukcí stěnovou pilou do průměru řezané výztuže 16 mm hloubka řezu do 200 mm</t>
  </si>
  <si>
    <t>"seříznutí stávající roury"4</t>
  </si>
  <si>
    <t>997</t>
  </si>
  <si>
    <t>Přesun sutě</t>
  </si>
  <si>
    <t>74</t>
  </si>
  <si>
    <t>997013801</t>
  </si>
  <si>
    <t>Poplatek za uložení stavebního betonového odpadu na skládce (skládkovné)</t>
  </si>
  <si>
    <t>2141010567</t>
  </si>
  <si>
    <t>Poplatek za uložení stavebního odpadu na skládce (skládkovné) betonového</t>
  </si>
  <si>
    <t>106,337*2,4+17,36*2,4+0,93</t>
  </si>
  <si>
    <t>75</t>
  </si>
  <si>
    <t>997013802</t>
  </si>
  <si>
    <t>Poplatek za uložení stavebního železobetonového odpadu na skládce (skládkovné)</t>
  </si>
  <si>
    <t>-1347391812</t>
  </si>
  <si>
    <t>Poplatek za uložení stavebního odpadu na skládce (skládkovné) železobetonového</t>
  </si>
  <si>
    <t>11,394*2,6</t>
  </si>
  <si>
    <t>76</t>
  </si>
  <si>
    <t>997221855</t>
  </si>
  <si>
    <t>Poplatek za uložení odpadu z kameniva na skládce (skládkovné)</t>
  </si>
  <si>
    <t>-1375139238</t>
  </si>
  <si>
    <t>Poplatek za uložení stavebního odpadu na skládce (skládkovné) z kameniva</t>
  </si>
  <si>
    <t>191,407</t>
  </si>
  <si>
    <t>77</t>
  </si>
  <si>
    <t>997321511</t>
  </si>
  <si>
    <t>Vodorovná doprava suti a vybouraných hmot po suchu do 1 km</t>
  </si>
  <si>
    <t>-831418611</t>
  </si>
  <si>
    <t>Vodorovná doprava suti a vybouraných hmot bez naložení, s vyložením a hrubým urovnáním po suchu, na vzdálenost do 1 km</t>
  </si>
  <si>
    <t>"kamenivo"191,407</t>
  </si>
  <si>
    <t>"žb kce"11,394*2,6+13,608</t>
  </si>
  <si>
    <t>"beton"17,36*2,4</t>
  </si>
  <si>
    <t>"dl.-bet.tvárnice"106,337*2,4</t>
  </si>
  <si>
    <t>"kanal.potr"0,93</t>
  </si>
  <si>
    <t>78</t>
  </si>
  <si>
    <t>997321519</t>
  </si>
  <si>
    <t>Příplatek ZKD 1km vodorovné dopravy suti a vybouraných hmot po suchu</t>
  </si>
  <si>
    <t>-1376134124</t>
  </si>
  <si>
    <t>Vodorovná doprava suti a vybouraných hmot bez naložení, s vyložením a hrubým urovnáním po suchu, na vzdálenost Příplatek k cenám za každý další i započatý 1 km přes 1 km</t>
  </si>
  <si>
    <t>"do 10km"9*532,442</t>
  </si>
  <si>
    <t>998</t>
  </si>
  <si>
    <t>Přesun hmot</t>
  </si>
  <si>
    <t>79</t>
  </si>
  <si>
    <t>998331011</t>
  </si>
  <si>
    <t>Přesun hmot pro nádrže</t>
  </si>
  <si>
    <t>277426896</t>
  </si>
  <si>
    <t>Přesun hmot pro nádrže dopravní vzdálenost do 500 m</t>
  </si>
  <si>
    <t>PSV</t>
  </si>
  <si>
    <t>Práce a dodávky PSV</t>
  </si>
  <si>
    <t>767</t>
  </si>
  <si>
    <t>Konstrukce zámečnické</t>
  </si>
  <si>
    <t>80</t>
  </si>
  <si>
    <t>767161129</t>
  </si>
  <si>
    <t>Montáž zábradlí rovného z trubek do ocelové konstrukce hmotnosti do 45 kg</t>
  </si>
  <si>
    <t>1013116118</t>
  </si>
  <si>
    <t>Montáž zábradlí rovného z trubek nebo tenkostěnných profilů na ocelovou konstrukci, hmotnosti 1 m zábradlí přes 30 do 45 kg</t>
  </si>
  <si>
    <t>"přístupová lávka"2*3,5</t>
  </si>
  <si>
    <t>81</t>
  </si>
  <si>
    <t>140110200</t>
  </si>
  <si>
    <t>trubka ocelová bezešvá hladká jakost 11 353, 44,5 x 3,2 mm</t>
  </si>
  <si>
    <t>-986722073</t>
  </si>
  <si>
    <t>"dle PD"2*(4*1,1+2*3,5)</t>
  </si>
  <si>
    <t>82</t>
  </si>
  <si>
    <t>140110180</t>
  </si>
  <si>
    <t>trubka ocelová bezešvá hladká jakost 11 353, 38 x 2,6 mm</t>
  </si>
  <si>
    <t>-693188384</t>
  </si>
  <si>
    <t>2*3,5</t>
  </si>
  <si>
    <t>83</t>
  </si>
  <si>
    <t>R11</t>
  </si>
  <si>
    <t xml:space="preserve">Řetěz polodlouhý článek DIN 5685A žár. Zn 6mm </t>
  </si>
  <si>
    <t>682047799</t>
  </si>
  <si>
    <t>ocelový řetízek</t>
  </si>
  <si>
    <t>"požerák"2*1,1</t>
  </si>
  <si>
    <t>84</t>
  </si>
  <si>
    <t>767995111.R</t>
  </si>
  <si>
    <t>Montáž atypických zámečnických konstrukcí hmotnosti do 5 kg vč.materiálu</t>
  </si>
  <si>
    <t>78067050</t>
  </si>
  <si>
    <t>Montáž ostatních atypických zámečnických konstrukcí hmotnosti do 5 kg</t>
  </si>
  <si>
    <t>"montáž a dodávka konstrukce - drážka - jekl 100x50x3 osazení dluží"25</t>
  </si>
  <si>
    <t>85</t>
  </si>
  <si>
    <t>934953113.R</t>
  </si>
  <si>
    <t>Obsluhovací lávka l nad 3 do 4 m, z oceli pororoštu</t>
  </si>
  <si>
    <t>-1538495104</t>
  </si>
  <si>
    <t>Přepadová a ochranná zařízení nádrží obsluhovací lávka z ochranných brlí na přepadech rybníků ze oceli, s ochranným nátěrem, délky přes 3 do 4 m</t>
  </si>
  <si>
    <t>"dle PD D.1.2.2 a 11."4,2*1,2</t>
  </si>
  <si>
    <t>Práce a dodávky M</t>
  </si>
  <si>
    <t>35-M</t>
  </si>
  <si>
    <t>Montáž čerpadel, kompr.a vodoh.zař.</t>
  </si>
  <si>
    <t>86</t>
  </si>
  <si>
    <t>350340061.R</t>
  </si>
  <si>
    <t>Montáž a dodávka stavítka dřevěného, výška 10 cm - vč.pomocného materiálu</t>
  </si>
  <si>
    <t>416145375</t>
  </si>
  <si>
    <t>Montáž stavidel, česel, stavidlových uzávěrů, dosazovacích a akumulačních nádrží Montáž česlo ručně stírané hrubé 600 x 600 až 800</t>
  </si>
  <si>
    <t>"dle PD D.1.2.11 - montáž a dodávka stavítka výšky cca 10cm utěsněné v drážce z poloviny jeklu 100x50x3mm, kotvené do betonu"2</t>
  </si>
  <si>
    <t>87</t>
  </si>
  <si>
    <t>R01</t>
  </si>
  <si>
    <t>česlová mříž v.400mm - žárově zinkované</t>
  </si>
  <si>
    <t>256</t>
  </si>
  <si>
    <t>-971388219</t>
  </si>
  <si>
    <t>SO02 - Nátok</t>
  </si>
  <si>
    <t>129303101</t>
  </si>
  <si>
    <t>Čištění otevřených koryt vodotečí š dna do 5 m hl do 2,5 m v hornině tř. 4</t>
  </si>
  <si>
    <t>-1974448011</t>
  </si>
  <si>
    <t>Čištění otevřených koryt vodotečí s přehozením rozpojeného nánosu do 3 m nebo s naložením na dopravní prostředek při šířce původního dna do 5 m a hloubce koryta do 2,5 m v hornině tř. 4</t>
  </si>
  <si>
    <t>"obnova koryta"3*3*0,3</t>
  </si>
  <si>
    <t>"přídlažba"3*5*0,35</t>
  </si>
  <si>
    <t>488540829</t>
  </si>
  <si>
    <t>Hloubení zapažených i nezapažených rýh šířky přes 600 do 2 000 mm  s urovnáním dna do předepsaného profilu a spádu v hornině tř. 3 do 100 m3</t>
  </si>
  <si>
    <t>"dle PD D.1.2.2"1,05*1,2*76,4</t>
  </si>
  <si>
    <t>-770240908</t>
  </si>
  <si>
    <t>Hloubení zapažených i nezapažených rýh šířky přes 600 do 2 000 mm  s urovnáním dna do předepsaného profilu a spádu v hornině tř. 3 Příplatek k cenám za lepivost horniny tř. 3</t>
  </si>
  <si>
    <t>96,264</t>
  </si>
  <si>
    <t>-1579855561</t>
  </si>
  <si>
    <t>Hloubení zapažených i nezapažených šachet  s případným nutným přemístěním výkopku ve výkopišti v hornině tř. 3 do 100 m3</t>
  </si>
  <si>
    <t>"dle PD Š3+Š4+Š5"2,5*2,5*1,24+2,5*2,5*0,73+2,5*2,5*1,87</t>
  </si>
  <si>
    <t>1241400152</t>
  </si>
  <si>
    <t>Hloubení zapažených i nezapažených šachet  s případným nutným přemístěním výkopku ve výkopišti v hornině tř. 3 Příplatek k cenám za lepivost horniny tř. 3</t>
  </si>
  <si>
    <t>-1149214836</t>
  </si>
  <si>
    <t>Svislé přemístění výkopku  bez naložení do dopravní nádoby avšak s vyprázdněním dopravní nádoby na hromadu nebo do dopravního prostředku z horniny tř. 1 až 4, při hloubce výkopu přes 1 do 2,5 m</t>
  </si>
  <si>
    <t>96,264+24+7,95</t>
  </si>
  <si>
    <t>1929205476</t>
  </si>
  <si>
    <t>Vodorovné přemístění výkopku nebo sypaniny po suchu  na obvyklém dopravním prostředku, bez naložení výkopku, avšak se složením bez rozhrnutí z horniny tř. 1 až 4 na vzdálenost přes 50 do 500 m</t>
  </si>
  <si>
    <t>"zemina zpět v SO02"30,25*2</t>
  </si>
  <si>
    <t>"pro SO01"((96,264+24,0)-30,25)*2</t>
  </si>
  <si>
    <t>1160377390</t>
  </si>
  <si>
    <t>Vodorovné přemístění výkopku nebo sypaniny po suchu  na obvyklém dopravním prostředku, bez naložení výkopku, avšak se složením bez rozhrnutí z horniny tř. 1 až 4 na vzdálenost přes 9 000 do 10 000 m</t>
  </si>
  <si>
    <t>"nevhodná zemina"7,95</t>
  </si>
  <si>
    <t>167101101</t>
  </si>
  <si>
    <t>Nakládání výkopku z hornin tř. 1 až 4 do 100 m3</t>
  </si>
  <si>
    <t>686207969</t>
  </si>
  <si>
    <t>Nakládání, skládání a překládání neulehlého výkopku nebo sypaniny  nakládání, množství do 100 m3, z hornin tř. 1 až 4</t>
  </si>
  <si>
    <t>"zemina zpět v SO02"30,25</t>
  </si>
  <si>
    <t>"pro SO01"(96,264+24)-30,25</t>
  </si>
  <si>
    <t>-1722713076</t>
  </si>
  <si>
    <t>Uložení sypaniny  na skládky</t>
  </si>
  <si>
    <t>"na mezideponii"120,264</t>
  </si>
  <si>
    <t>"na trvalou skládku"7,95</t>
  </si>
  <si>
    <t>Poplatek za uložení stavebního odpadu - zeminy a kameniva na skládce</t>
  </si>
  <si>
    <t>1591253614</t>
  </si>
  <si>
    <t>Poplatek za uložení stavebního odpadu na skládce (skládkovné) zeminy a kameniva zatříděného do Katalogu odpadů pod kódem 170 504</t>
  </si>
  <si>
    <t>"na trvalou skládku"7,95*1,8</t>
  </si>
  <si>
    <t>-473172453</t>
  </si>
  <si>
    <t>Zásyp sypaninou z jakékoliv horniny  s uložením výkopku ve vrstvách se zhutněním jam, šachet, rýh nebo kolem objektů v těchto vykopávkách</t>
  </si>
  <si>
    <t>"kolem šachet"3*1,2*2,8</t>
  </si>
  <si>
    <t>"potrubí"(1,05-0,21-0,3-0,32)*1,2*76,4</t>
  </si>
  <si>
    <t>175151101</t>
  </si>
  <si>
    <t>Obsypání potrubí strojně sypaninou bez prohození, uloženou do 3 m</t>
  </si>
  <si>
    <t>1416844560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</si>
  <si>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</si>
  <si>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"potrubí"0,58*76,4</t>
  </si>
  <si>
    <t>583312000</t>
  </si>
  <si>
    <t>štěrkopísek netříděný zásypový</t>
  </si>
  <si>
    <t>-1594529133</t>
  </si>
  <si>
    <t>44,312*1,9</t>
  </si>
  <si>
    <t>212752212</t>
  </si>
  <si>
    <t>Trativod z drenážních trubek plastových flexibilních D do 100 mm včetně lože otevřený výkop</t>
  </si>
  <si>
    <t>2112855248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</si>
  <si>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</si>
  <si>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"v rýze potrubí"76,4</t>
  </si>
  <si>
    <t>Základové pasy z betonu pro prostředí s mrazovými cykly C 25/30</t>
  </si>
  <si>
    <t>331651448</t>
  </si>
  <si>
    <t>"bet.zajišťovací prahy"2*0,924*0,9</t>
  </si>
  <si>
    <t>1651154213</t>
  </si>
  <si>
    <t>Podkladní nebo vyrovnávací vrstva z betonu prostého  tř. C 25/30, ve vrstvě do 100 mm</t>
  </si>
  <si>
    <t>"dle PD D.1.2.9 - nátok"10,9+0,6</t>
  </si>
  <si>
    <t>316062767</t>
  </si>
  <si>
    <t>Lože pod dlažby  ze štěrkopísků, tl. vrstvy přes 100 do 150 mm</t>
  </si>
  <si>
    <t>"dle PD D.1.2.9 - nátok"10,9+0,6+2*2,04</t>
  </si>
  <si>
    <t>451573111</t>
  </si>
  <si>
    <t>Lože pod potrubí otevřený výkop ze štěrkopísku</t>
  </si>
  <si>
    <t>1938981672</t>
  </si>
  <si>
    <t>Lože pod potrubí, stoky a drobné objekty v otevřeném výkopu z písku a štěrkopísku do 63 mm</t>
  </si>
  <si>
    <t>"dle PD  - rýha"0,33*76,4</t>
  </si>
  <si>
    <t>"šachta ŠD3+ŠD4+ŠD5"3*2,5*2,5*0,15</t>
  </si>
  <si>
    <t>-1991176398</t>
  </si>
  <si>
    <t>Dlažba z lomového kamene lomařsky upraveného  vodorovná nebo ve sklonu na cementovou maltu ze 400 kg cementu na m3 malty, s vyspárováním cementovou maltou MCs tl. 250 mm</t>
  </si>
  <si>
    <t>kámen lomový soklový (1t=1,7m2)</t>
  </si>
  <si>
    <t>847843332</t>
  </si>
  <si>
    <t>11,5/1,7</t>
  </si>
  <si>
    <t>871370310.R</t>
  </si>
  <si>
    <t>Montáž kanalizačního potrubí hladkého plnostěnného SN 8  z HDPE DN 300</t>
  </si>
  <si>
    <t>-282432943</t>
  </si>
  <si>
    <t>Montáž kanalizačního potrubí z plastů z polypropylenu PP hladkého plnostěnného SN 10 DN 400</t>
  </si>
  <si>
    <t>"dle PD D.1.2.2"76,4</t>
  </si>
  <si>
    <t>Potrubí průměr 315/271, HDPE (TKP SN8) dl.1,0m</t>
  </si>
  <si>
    <t>-1680123743</t>
  </si>
  <si>
    <t>Trouby pro splaškové odpadní vody železobetonové trouby hrdlové přímé s integrovaným těsněním TZH-Q 400/1000  integro  40 x 100 x 7,5</t>
  </si>
  <si>
    <t>" dle PD"76,4*1,03</t>
  </si>
  <si>
    <t>894411131</t>
  </si>
  <si>
    <t>Zřízení šachet kanalizačních z betonových dílců na potrubí DN nad 300 do 400 dno beton tř. C 25/30</t>
  </si>
  <si>
    <t>-60442824</t>
  </si>
  <si>
    <t>Zřízení šachet kanalizačních z betonových dílců výšky vstupu do 1,50 m s obložením dna betonem tř. C 25/30, na potrubí DN přes 300 do 400</t>
  </si>
  <si>
    <t>"dle PD D.1.2.8 - Š3+4+5"1+1+1</t>
  </si>
  <si>
    <t>592243850.R</t>
  </si>
  <si>
    <t xml:space="preserve">skruž betonová přechodová TBR-Q 600/1000 x 625/125 SKP </t>
  </si>
  <si>
    <t>1340261281</t>
  </si>
  <si>
    <t>skruž betonová přechodová, stupadlo oplastované 100-62,5x67x12 cm</t>
  </si>
  <si>
    <t>"dle PD Š3+4"2</t>
  </si>
  <si>
    <t>592243810</t>
  </si>
  <si>
    <t>skruž betonová šachtová TBS-Q 1000/1000 SP D 100x100x12 cm</t>
  </si>
  <si>
    <t>2131577437</t>
  </si>
  <si>
    <t>skruž betonová šachtová 100x100x12 cm, stupadla poplastovaná kapsová</t>
  </si>
  <si>
    <t>"dle PD Š5"1</t>
  </si>
  <si>
    <t>592243150.R</t>
  </si>
  <si>
    <t>deska betonová zákrytová TZK-Q.1 300/120 T SK s kapsovým stupadlem</t>
  </si>
  <si>
    <t>319308167</t>
  </si>
  <si>
    <t>deska betonová zákrytová pro čtvercové šachty 100/62,5 x 16,5 cm</t>
  </si>
  <si>
    <t>592240591.R</t>
  </si>
  <si>
    <t>dno betonové šachtové TBZ-Q 300-750</t>
  </si>
  <si>
    <t>-1881112326</t>
  </si>
  <si>
    <t>Prefabrikáty pro vstupní šachty a drenážní šachtice (betonové a železobetonové) dílce pro kanalizační šachty šachtová dna U SU-M U SU-M 1000 x 600, 100 x 75 x 15 cm, TBS 06-19</t>
  </si>
  <si>
    <t>"dle PD Š3+4+5"1+1+1</t>
  </si>
  <si>
    <t>899103111</t>
  </si>
  <si>
    <t>Osazení poklopů litinových nebo ocelových včetně rámů pro třídu zatížení B125, C250</t>
  </si>
  <si>
    <t>50949580</t>
  </si>
  <si>
    <t>Osazení poklopů litinových a ocelových včetně rámů pro třídu zatížení B125, C250</t>
  </si>
  <si>
    <t>"Š3+Š4+Š5"1+1+1</t>
  </si>
  <si>
    <t>552414060</t>
  </si>
  <si>
    <t>poklop šachtový s rámem DN600 třída D 400,  s odvětráním</t>
  </si>
  <si>
    <t>242708752</t>
  </si>
  <si>
    <t>899623171</t>
  </si>
  <si>
    <t>Obetonování potrubí nebo zdiva stok betonem prostým tř. C 25/30 v otevřeném výkopu</t>
  </si>
  <si>
    <t>2005636407</t>
  </si>
  <si>
    <t>Obetonování potrubí nebo zdiva stok betonem prostým v otevřeném výkopu, beton tř. C 25/30</t>
  </si>
  <si>
    <t>"dle PD D.1.2.9"0,9*0,9*1,7-3,14*0,15*0,15*1,7</t>
  </si>
  <si>
    <t>Hradítka z dubového dřeva tl 50 mm</t>
  </si>
  <si>
    <t>-1581915607</t>
  </si>
  <si>
    <t>Přepadová a ochranná zařízení nádrží  dřevěná hradítka (dluže požeráku) š.150 mm, bez nátěru, s potřebným kováním z dubového dřeva, tl. 50 mm</t>
  </si>
  <si>
    <t>"dle PD"</t>
  </si>
  <si>
    <t>"dubové dluže výšky 100 mm"1*1,03+1,2*0,1</t>
  </si>
  <si>
    <t>998274101</t>
  </si>
  <si>
    <t>Přesun hmot pro trubní vedení z trub betonových otevřený výkop</t>
  </si>
  <si>
    <t>-2000178211</t>
  </si>
  <si>
    <t>Přesun hmot pro trubní vedení hloubené z trub betonových nebo železobetonových pro vodovody nebo kanalizace v otevřeném výkopu dopravní vzdálenost do 15 m</t>
  </si>
  <si>
    <t>998274124</t>
  </si>
  <si>
    <t>Příplatek k přesunu hmot pro trubní vedení z trub betonových za zvětšený přesun hmot do 500 m</t>
  </si>
  <si>
    <t>801055601</t>
  </si>
  <si>
    <t>Přesun hmot pro trubní vedení hloubené z trub betonových nebo železobetonových Příplatek k cenám za zvětšený přesun přes vymezenou největší dopravní vzdálenost do 500 m</t>
  </si>
  <si>
    <t>1952529528</t>
  </si>
  <si>
    <t>"montáž a dodávka konstrukce - drážka - jekl 100x50x3 osazení dluží"20</t>
  </si>
  <si>
    <t>"montáž a dodávka konstrukce - u-profil 100 vč. kotev z betonářské oceli"10</t>
  </si>
  <si>
    <t>-1072455133</t>
  </si>
  <si>
    <t>"dle PD D.1.2.9 -montáž a dodávka stavítka výšky cca 10cm utěsněné v drážce z poloviny jeklu 100x50x3mm, kotvené do betonu"1+1</t>
  </si>
  <si>
    <t>SO03 - Odtok</t>
  </si>
  <si>
    <t>260969974</t>
  </si>
  <si>
    <t>"obnova koryta v místě přídlažby dle potřeby"3*3*0,3</t>
  </si>
  <si>
    <t>"přídlažba"4*5*0,35</t>
  </si>
  <si>
    <t>"dle PD D.1.2.2"1,98*1,2*21,5+2,33*1,2*9</t>
  </si>
  <si>
    <t>76,248</t>
  </si>
  <si>
    <t xml:space="preserve">"dle PD Š1+Š2"2,5*2,5*1,9+2,5*2,5*2,05 </t>
  </si>
  <si>
    <t>24,688</t>
  </si>
  <si>
    <t>76,248+24,688</t>
  </si>
  <si>
    <t>-907729423</t>
  </si>
  <si>
    <t>"zemina zpět v SO03"(35,10+11,23)*2</t>
  </si>
  <si>
    <t>"pro SO01"((76,248+24,688)-46,33)*2</t>
  </si>
  <si>
    <t>"nevhodná zemina"9,7</t>
  </si>
  <si>
    <t>162701109</t>
  </si>
  <si>
    <t>Příplatek k vodorovnému přemístění výkopku/sypaniny z horniny tř. 1 až 4 ZKD 1000 m přes 10000 m</t>
  </si>
  <si>
    <t>1449665187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</si>
  <si>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</si>
  <si>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"do 20km"9,7*10</t>
  </si>
  <si>
    <t>-2145863895</t>
  </si>
  <si>
    <t>"zemina zpět v SO03"35,10+11,23</t>
  </si>
  <si>
    <t>"pro SO01"(76,248+24,688)-46,33</t>
  </si>
  <si>
    <t>-699218376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</si>
  <si>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</si>
  <si>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"obnova hráze"9*1,2*1,04</t>
  </si>
  <si>
    <t>635632176</t>
  </si>
  <si>
    <t>"na mezideponii"100,936</t>
  </si>
  <si>
    <t>"na trvalou skládku"9,7</t>
  </si>
  <si>
    <t>"nevhodná zemina"9,7*1,8</t>
  </si>
  <si>
    <t>"kolem šachet"2*1,2*2,8</t>
  </si>
  <si>
    <t>"potrubí"(1,98-0,15-0,3-0,43)*1,2*21,5</t>
  </si>
  <si>
    <t>"potrubí"0,63*21,5</t>
  </si>
  <si>
    <t>13,545*1,9</t>
  </si>
  <si>
    <t>"v rýze potrubí"21,5</t>
  </si>
  <si>
    <t>"bet.zajišťovací prahy"2*1,917*0,9</t>
  </si>
  <si>
    <t>"dle PD D.1.2.10 - odtok"34,4</t>
  </si>
  <si>
    <t>"dle PD D.1.2.10 - odtok"34,4+2*4,04</t>
  </si>
  <si>
    <t>"dle PD  - rýha"0,25*21,5+0,15*9</t>
  </si>
  <si>
    <t>"šachta Š1+Š2"2*2,5*2,5*0,15</t>
  </si>
  <si>
    <t>34,4/1,7</t>
  </si>
  <si>
    <t>822372111</t>
  </si>
  <si>
    <t>Montáž potrubí z trub TZH s integrovaným těsněním otevřený výkop sklon do 20 % DN 300</t>
  </si>
  <si>
    <t>16994879</t>
  </si>
  <si>
    <t>Montáž potrubí z trub železobetonových hrdlových v otevřeném výkopu ve sklonu do 20 % s integrovaným těsněním DN 300</t>
  </si>
  <si>
    <t>"dle PD D.1.2.2"21,5+9</t>
  </si>
  <si>
    <t>592225440</t>
  </si>
  <si>
    <t>trouba hrdlová přímá železobetonová s integrovaným těsněním TZH-Q 300/2500 integro 30 x 250 x 7 cm</t>
  </si>
  <si>
    <t>1285390913</t>
  </si>
  <si>
    <t>trouba hrdlová přímá železobetonová s integrovaným těsněním  30 x 250 x 7 cm</t>
  </si>
  <si>
    <t>"dle PD D.1.2.2"(21,5+9)/2,5*1,05</t>
  </si>
  <si>
    <t>"dle PD D.1.2.8 - Š1+2"1+1</t>
  </si>
  <si>
    <t xml:space="preserve">skruž betonová přechodová TBR-Q 600/1000 x 625/120 SKP </t>
  </si>
  <si>
    <t>"dle PD Š1+2"2</t>
  </si>
  <si>
    <t>592243930</t>
  </si>
  <si>
    <t>prstenec betonový vyrovnávací TBW-Q 625/100/120 62,5 x10 x 12 cm</t>
  </si>
  <si>
    <t>-1201034388</t>
  </si>
  <si>
    <t>prstenec betonový vyrovnávací  62,5 x10 x 12 cm</t>
  </si>
  <si>
    <t>"dle PD Š1+2"2+1</t>
  </si>
  <si>
    <t>"dle PD Š1+2"1+1</t>
  </si>
  <si>
    <t>592241600</t>
  </si>
  <si>
    <t>skruž kanalizační s ocelovými stupadly 100 x 25 x 12 cm</t>
  </si>
  <si>
    <t>-363921069</t>
  </si>
  <si>
    <t>"dle PD Š1"1</t>
  </si>
  <si>
    <t>592241610</t>
  </si>
  <si>
    <t>skruž kanalizační s ocelovými stupadly 100 x 50 x 12 cm</t>
  </si>
  <si>
    <t>653488886</t>
  </si>
  <si>
    <t>"dle PD Š2"1</t>
  </si>
  <si>
    <t>"Š1+2"1+1</t>
  </si>
  <si>
    <t>"dle PD D.1.2.10 - výtok"0,9*0,9*1,7-3,14*0,15*0,15*1,7</t>
  </si>
  <si>
    <t>"v tase"9*0,43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</si>
</sst>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10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3" xfId="0" applyFont="1" applyBorder="1" applyAlignment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167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20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</xf>
    <xf numFmtId="4" fontId="10" fillId="0" borderId="0" xfId="0" applyNumberFormat="1" applyFont="1" applyAlignment="1" applyProtection="1"/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14" fontId="0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topLeftCell="A4" workbookViewId="0">
      <selection activeCell="AM47" sqref="AM47:AN47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 x14ac:dyDescent="0.2"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5" t="s">
        <v>6</v>
      </c>
      <c r="BT2" s="15" t="s">
        <v>7</v>
      </c>
    </row>
    <row r="3" spans="1:74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 x14ac:dyDescent="0.2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ht="12" customHeight="1" x14ac:dyDescent="0.2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0"/>
      <c r="AQ5" s="20"/>
      <c r="AR5" s="18"/>
      <c r="BE5" s="237" t="s">
        <v>15</v>
      </c>
      <c r="BS5" s="15" t="s">
        <v>6</v>
      </c>
    </row>
    <row r="6" spans="1:74" ht="36.950000000000003" customHeight="1" x14ac:dyDescent="0.2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0"/>
      <c r="AQ6" s="20"/>
      <c r="AR6" s="18"/>
      <c r="BE6" s="238"/>
      <c r="BS6" s="15" t="s">
        <v>18</v>
      </c>
    </row>
    <row r="7" spans="1:74" ht="12" customHeight="1" x14ac:dyDescent="0.2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21</v>
      </c>
      <c r="AL7" s="20"/>
      <c r="AM7" s="20"/>
      <c r="AN7" s="25" t="s">
        <v>22</v>
      </c>
      <c r="AO7" s="20"/>
      <c r="AP7" s="20"/>
      <c r="AQ7" s="20"/>
      <c r="AR7" s="18"/>
      <c r="BE7" s="238"/>
      <c r="BS7" s="15" t="s">
        <v>23</v>
      </c>
    </row>
    <row r="8" spans="1:74" ht="12" customHeight="1" x14ac:dyDescent="0.2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4">
        <v>43739</v>
      </c>
      <c r="AO8" s="20"/>
      <c r="AP8" s="20"/>
      <c r="AQ8" s="20"/>
      <c r="AR8" s="18"/>
      <c r="BE8" s="238"/>
      <c r="BS8" s="15" t="s">
        <v>27</v>
      </c>
    </row>
    <row r="9" spans="1:74" ht="14.45" customHeight="1" x14ac:dyDescent="0.2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8"/>
      <c r="BS9" s="15" t="s">
        <v>28</v>
      </c>
    </row>
    <row r="10" spans="1:74" ht="12" customHeight="1" x14ac:dyDescent="0.2">
      <c r="B10" s="19"/>
      <c r="C10" s="20"/>
      <c r="D10" s="27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30</v>
      </c>
      <c r="AL10" s="20"/>
      <c r="AM10" s="20"/>
      <c r="AN10" s="25" t="s">
        <v>1</v>
      </c>
      <c r="AO10" s="20"/>
      <c r="AP10" s="20"/>
      <c r="AQ10" s="20"/>
      <c r="AR10" s="18"/>
      <c r="BE10" s="238"/>
      <c r="BS10" s="15" t="s">
        <v>18</v>
      </c>
    </row>
    <row r="11" spans="1:74" ht="18.399999999999999" customHeight="1" x14ac:dyDescent="0.2">
      <c r="B11" s="19"/>
      <c r="C11" s="20"/>
      <c r="D11" s="20"/>
      <c r="E11" s="25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32</v>
      </c>
      <c r="AL11" s="20"/>
      <c r="AM11" s="20"/>
      <c r="AN11" s="25" t="s">
        <v>1</v>
      </c>
      <c r="AO11" s="20"/>
      <c r="AP11" s="20"/>
      <c r="AQ11" s="20"/>
      <c r="AR11" s="18"/>
      <c r="BE11" s="238"/>
      <c r="BS11" s="15" t="s">
        <v>18</v>
      </c>
    </row>
    <row r="12" spans="1:74" ht="6.95" customHeight="1" x14ac:dyDescent="0.2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8"/>
      <c r="BS12" s="15" t="s">
        <v>18</v>
      </c>
    </row>
    <row r="13" spans="1:74" ht="12" customHeight="1" x14ac:dyDescent="0.2">
      <c r="B13" s="19"/>
      <c r="C13" s="20"/>
      <c r="D13" s="27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30</v>
      </c>
      <c r="AL13" s="20"/>
      <c r="AM13" s="20"/>
      <c r="AN13" s="29" t="s">
        <v>34</v>
      </c>
      <c r="AO13" s="20"/>
      <c r="AP13" s="20"/>
      <c r="AQ13" s="20"/>
      <c r="AR13" s="18"/>
      <c r="BE13" s="238"/>
      <c r="BS13" s="15" t="s">
        <v>18</v>
      </c>
    </row>
    <row r="14" spans="1:74" ht="11.25" x14ac:dyDescent="0.2">
      <c r="B14" s="19"/>
      <c r="C14" s="20"/>
      <c r="D14" s="20"/>
      <c r="E14" s="260" t="s">
        <v>34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7" t="s">
        <v>32</v>
      </c>
      <c r="AL14" s="20"/>
      <c r="AM14" s="20"/>
      <c r="AN14" s="29" t="s">
        <v>34</v>
      </c>
      <c r="AO14" s="20"/>
      <c r="AP14" s="20"/>
      <c r="AQ14" s="20"/>
      <c r="AR14" s="18"/>
      <c r="BE14" s="238"/>
      <c r="BS14" s="15" t="s">
        <v>18</v>
      </c>
    </row>
    <row r="15" spans="1:74" ht="6.95" customHeight="1" x14ac:dyDescent="0.2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8"/>
      <c r="BS15" s="15" t="s">
        <v>4</v>
      </c>
    </row>
    <row r="16" spans="1:74" ht="12" customHeight="1" x14ac:dyDescent="0.2">
      <c r="B16" s="19"/>
      <c r="C16" s="20"/>
      <c r="D16" s="27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30</v>
      </c>
      <c r="AL16" s="20"/>
      <c r="AM16" s="20"/>
      <c r="AN16" s="25" t="s">
        <v>1</v>
      </c>
      <c r="AO16" s="20"/>
      <c r="AP16" s="20"/>
      <c r="AQ16" s="20"/>
      <c r="AR16" s="18"/>
      <c r="BE16" s="238"/>
      <c r="BS16" s="15" t="s">
        <v>4</v>
      </c>
    </row>
    <row r="17" spans="2:71" ht="18.399999999999999" customHeight="1" x14ac:dyDescent="0.2">
      <c r="B17" s="19"/>
      <c r="C17" s="20"/>
      <c r="D17" s="20"/>
      <c r="E17" s="25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32</v>
      </c>
      <c r="AL17" s="20"/>
      <c r="AM17" s="20"/>
      <c r="AN17" s="25" t="s">
        <v>1</v>
      </c>
      <c r="AO17" s="20"/>
      <c r="AP17" s="20"/>
      <c r="AQ17" s="20"/>
      <c r="AR17" s="18"/>
      <c r="BE17" s="238"/>
      <c r="BS17" s="15" t="s">
        <v>37</v>
      </c>
    </row>
    <row r="18" spans="2:71" ht="6.95" customHeigh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8"/>
      <c r="BS18" s="15" t="s">
        <v>6</v>
      </c>
    </row>
    <row r="19" spans="2:71" ht="12" customHeight="1" x14ac:dyDescent="0.2">
      <c r="B19" s="19"/>
      <c r="C19" s="20"/>
      <c r="D19" s="27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30</v>
      </c>
      <c r="AL19" s="20"/>
      <c r="AM19" s="20"/>
      <c r="AN19" s="25" t="s">
        <v>1</v>
      </c>
      <c r="AO19" s="20"/>
      <c r="AP19" s="20"/>
      <c r="AQ19" s="20"/>
      <c r="AR19" s="18"/>
      <c r="BE19" s="238"/>
      <c r="BS19" s="15" t="s">
        <v>6</v>
      </c>
    </row>
    <row r="20" spans="2:71" ht="18.399999999999999" customHeight="1" x14ac:dyDescent="0.2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32</v>
      </c>
      <c r="AL20" s="20"/>
      <c r="AM20" s="20"/>
      <c r="AN20" s="25" t="s">
        <v>1</v>
      </c>
      <c r="AO20" s="20"/>
      <c r="AP20" s="20"/>
      <c r="AQ20" s="20"/>
      <c r="AR20" s="18"/>
      <c r="BE20" s="238"/>
      <c r="BS20" s="15" t="s">
        <v>37</v>
      </c>
    </row>
    <row r="21" spans="2:71" ht="6.95" customHeight="1" x14ac:dyDescent="0.2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8"/>
    </row>
    <row r="22" spans="2:71" ht="12" customHeight="1" x14ac:dyDescent="0.2">
      <c r="B22" s="19"/>
      <c r="C22" s="20"/>
      <c r="D22" s="27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8"/>
    </row>
    <row r="23" spans="2:71" ht="16.5" customHeight="1" x14ac:dyDescent="0.2">
      <c r="B23" s="19"/>
      <c r="C23" s="20"/>
      <c r="D23" s="20"/>
      <c r="E23" s="262" t="s">
        <v>40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0"/>
      <c r="AP23" s="20"/>
      <c r="AQ23" s="20"/>
      <c r="AR23" s="18"/>
      <c r="BE23" s="238"/>
    </row>
    <row r="24" spans="2:71" ht="6.95" customHeight="1" x14ac:dyDescent="0.2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8"/>
    </row>
    <row r="25" spans="2:71" ht="6.95" customHeight="1" x14ac:dyDescent="0.2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8"/>
    </row>
    <row r="26" spans="2:71" s="1" customFormat="1" ht="25.9" customHeight="1" x14ac:dyDescent="0.2">
      <c r="B26" s="32"/>
      <c r="C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9">
        <f>ROUND(AG54,2)</f>
        <v>0</v>
      </c>
      <c r="AL26" s="240"/>
      <c r="AM26" s="240"/>
      <c r="AN26" s="240"/>
      <c r="AO26" s="240"/>
      <c r="AP26" s="33"/>
      <c r="AQ26" s="33"/>
      <c r="AR26" s="36"/>
      <c r="BE26" s="238"/>
    </row>
    <row r="27" spans="2:71" s="1" customFormat="1" ht="6.95" customHeight="1" x14ac:dyDescent="0.2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8"/>
    </row>
    <row r="28" spans="2:71" s="1" customFormat="1" ht="11.25" x14ac:dyDescent="0.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3" t="s">
        <v>42</v>
      </c>
      <c r="M28" s="263"/>
      <c r="N28" s="263"/>
      <c r="O28" s="263"/>
      <c r="P28" s="263"/>
      <c r="Q28" s="33"/>
      <c r="R28" s="33"/>
      <c r="S28" s="33"/>
      <c r="T28" s="33"/>
      <c r="U28" s="33"/>
      <c r="V28" s="33"/>
      <c r="W28" s="263" t="s">
        <v>43</v>
      </c>
      <c r="X28" s="263"/>
      <c r="Y28" s="263"/>
      <c r="Z28" s="263"/>
      <c r="AA28" s="263"/>
      <c r="AB28" s="263"/>
      <c r="AC28" s="263"/>
      <c r="AD28" s="263"/>
      <c r="AE28" s="263"/>
      <c r="AF28" s="33"/>
      <c r="AG28" s="33"/>
      <c r="AH28" s="33"/>
      <c r="AI28" s="33"/>
      <c r="AJ28" s="33"/>
      <c r="AK28" s="263" t="s">
        <v>44</v>
      </c>
      <c r="AL28" s="263"/>
      <c r="AM28" s="263"/>
      <c r="AN28" s="263"/>
      <c r="AO28" s="263"/>
      <c r="AP28" s="33"/>
      <c r="AQ28" s="33"/>
      <c r="AR28" s="36"/>
      <c r="BE28" s="238"/>
    </row>
    <row r="29" spans="2:71" s="2" customFormat="1" ht="14.45" customHeight="1" x14ac:dyDescent="0.2">
      <c r="B29" s="37"/>
      <c r="C29" s="38"/>
      <c r="D29" s="27" t="s">
        <v>45</v>
      </c>
      <c r="E29" s="38"/>
      <c r="F29" s="27" t="s">
        <v>46</v>
      </c>
      <c r="G29" s="38"/>
      <c r="H29" s="38"/>
      <c r="I29" s="38"/>
      <c r="J29" s="38"/>
      <c r="K29" s="38"/>
      <c r="L29" s="264">
        <v>0.21</v>
      </c>
      <c r="M29" s="236"/>
      <c r="N29" s="236"/>
      <c r="O29" s="236"/>
      <c r="P29" s="236"/>
      <c r="Q29" s="38"/>
      <c r="R29" s="38"/>
      <c r="S29" s="38"/>
      <c r="T29" s="38"/>
      <c r="U29" s="38"/>
      <c r="V29" s="38"/>
      <c r="W29" s="235">
        <f>ROUND(AZ54,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38"/>
      <c r="AG29" s="38"/>
      <c r="AH29" s="38"/>
      <c r="AI29" s="38"/>
      <c r="AJ29" s="38"/>
      <c r="AK29" s="235">
        <f>ROUND(AV54, 2)</f>
        <v>0</v>
      </c>
      <c r="AL29" s="236"/>
      <c r="AM29" s="236"/>
      <c r="AN29" s="236"/>
      <c r="AO29" s="236"/>
      <c r="AP29" s="38"/>
      <c r="AQ29" s="38"/>
      <c r="AR29" s="39"/>
      <c r="BE29" s="238"/>
    </row>
    <row r="30" spans="2:71" s="2" customFormat="1" ht="14.45" customHeight="1" x14ac:dyDescent="0.2">
      <c r="B30" s="37"/>
      <c r="C30" s="38"/>
      <c r="D30" s="38"/>
      <c r="E30" s="38"/>
      <c r="F30" s="27" t="s">
        <v>47</v>
      </c>
      <c r="G30" s="38"/>
      <c r="H30" s="38"/>
      <c r="I30" s="38"/>
      <c r="J30" s="38"/>
      <c r="K30" s="38"/>
      <c r="L30" s="264">
        <v>0.15</v>
      </c>
      <c r="M30" s="236"/>
      <c r="N30" s="236"/>
      <c r="O30" s="236"/>
      <c r="P30" s="236"/>
      <c r="Q30" s="38"/>
      <c r="R30" s="38"/>
      <c r="S30" s="38"/>
      <c r="T30" s="38"/>
      <c r="U30" s="38"/>
      <c r="V30" s="38"/>
      <c r="W30" s="235">
        <f>ROUND(BA54,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38"/>
      <c r="AG30" s="38"/>
      <c r="AH30" s="38"/>
      <c r="AI30" s="38"/>
      <c r="AJ30" s="38"/>
      <c r="AK30" s="235">
        <f>ROUND(AW54, 2)</f>
        <v>0</v>
      </c>
      <c r="AL30" s="236"/>
      <c r="AM30" s="236"/>
      <c r="AN30" s="236"/>
      <c r="AO30" s="236"/>
      <c r="AP30" s="38"/>
      <c r="AQ30" s="38"/>
      <c r="AR30" s="39"/>
      <c r="BE30" s="238"/>
    </row>
    <row r="31" spans="2:71" s="2" customFormat="1" ht="14.45" hidden="1" customHeight="1" x14ac:dyDescent="0.2">
      <c r="B31" s="37"/>
      <c r="C31" s="38"/>
      <c r="D31" s="38"/>
      <c r="E31" s="38"/>
      <c r="F31" s="27" t="s">
        <v>48</v>
      </c>
      <c r="G31" s="38"/>
      <c r="H31" s="38"/>
      <c r="I31" s="38"/>
      <c r="J31" s="38"/>
      <c r="K31" s="38"/>
      <c r="L31" s="264">
        <v>0.21</v>
      </c>
      <c r="M31" s="236"/>
      <c r="N31" s="236"/>
      <c r="O31" s="236"/>
      <c r="P31" s="236"/>
      <c r="Q31" s="38"/>
      <c r="R31" s="38"/>
      <c r="S31" s="38"/>
      <c r="T31" s="38"/>
      <c r="U31" s="38"/>
      <c r="V31" s="38"/>
      <c r="W31" s="235">
        <f>ROUND(BB54, 2)</f>
        <v>0</v>
      </c>
      <c r="X31" s="236"/>
      <c r="Y31" s="236"/>
      <c r="Z31" s="236"/>
      <c r="AA31" s="236"/>
      <c r="AB31" s="236"/>
      <c r="AC31" s="236"/>
      <c r="AD31" s="236"/>
      <c r="AE31" s="236"/>
      <c r="AF31" s="38"/>
      <c r="AG31" s="38"/>
      <c r="AH31" s="38"/>
      <c r="AI31" s="38"/>
      <c r="AJ31" s="38"/>
      <c r="AK31" s="235">
        <v>0</v>
      </c>
      <c r="AL31" s="236"/>
      <c r="AM31" s="236"/>
      <c r="AN31" s="236"/>
      <c r="AO31" s="236"/>
      <c r="AP31" s="38"/>
      <c r="AQ31" s="38"/>
      <c r="AR31" s="39"/>
      <c r="BE31" s="238"/>
    </row>
    <row r="32" spans="2:71" s="2" customFormat="1" ht="14.45" hidden="1" customHeight="1" x14ac:dyDescent="0.2">
      <c r="B32" s="37"/>
      <c r="C32" s="38"/>
      <c r="D32" s="38"/>
      <c r="E32" s="38"/>
      <c r="F32" s="27" t="s">
        <v>49</v>
      </c>
      <c r="G32" s="38"/>
      <c r="H32" s="38"/>
      <c r="I32" s="38"/>
      <c r="J32" s="38"/>
      <c r="K32" s="38"/>
      <c r="L32" s="264">
        <v>0.15</v>
      </c>
      <c r="M32" s="236"/>
      <c r="N32" s="236"/>
      <c r="O32" s="236"/>
      <c r="P32" s="236"/>
      <c r="Q32" s="38"/>
      <c r="R32" s="38"/>
      <c r="S32" s="38"/>
      <c r="T32" s="38"/>
      <c r="U32" s="38"/>
      <c r="V32" s="38"/>
      <c r="W32" s="235">
        <f>ROUND(BC54, 2)</f>
        <v>0</v>
      </c>
      <c r="X32" s="236"/>
      <c r="Y32" s="236"/>
      <c r="Z32" s="236"/>
      <c r="AA32" s="236"/>
      <c r="AB32" s="236"/>
      <c r="AC32" s="236"/>
      <c r="AD32" s="236"/>
      <c r="AE32" s="236"/>
      <c r="AF32" s="38"/>
      <c r="AG32" s="38"/>
      <c r="AH32" s="38"/>
      <c r="AI32" s="38"/>
      <c r="AJ32" s="38"/>
      <c r="AK32" s="235">
        <v>0</v>
      </c>
      <c r="AL32" s="236"/>
      <c r="AM32" s="236"/>
      <c r="AN32" s="236"/>
      <c r="AO32" s="236"/>
      <c r="AP32" s="38"/>
      <c r="AQ32" s="38"/>
      <c r="AR32" s="39"/>
      <c r="BE32" s="238"/>
    </row>
    <row r="33" spans="2:57" s="2" customFormat="1" ht="14.45" hidden="1" customHeight="1" x14ac:dyDescent="0.2">
      <c r="B33" s="37"/>
      <c r="C33" s="38"/>
      <c r="D33" s="38"/>
      <c r="E33" s="38"/>
      <c r="F33" s="27" t="s">
        <v>50</v>
      </c>
      <c r="G33" s="38"/>
      <c r="H33" s="38"/>
      <c r="I33" s="38"/>
      <c r="J33" s="38"/>
      <c r="K33" s="38"/>
      <c r="L33" s="264">
        <v>0</v>
      </c>
      <c r="M33" s="236"/>
      <c r="N33" s="236"/>
      <c r="O33" s="236"/>
      <c r="P33" s="236"/>
      <c r="Q33" s="38"/>
      <c r="R33" s="38"/>
      <c r="S33" s="38"/>
      <c r="T33" s="38"/>
      <c r="U33" s="38"/>
      <c r="V33" s="38"/>
      <c r="W33" s="235">
        <f>ROUND(BD54,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5">
        <v>0</v>
      </c>
      <c r="AL33" s="236"/>
      <c r="AM33" s="236"/>
      <c r="AN33" s="236"/>
      <c r="AO33" s="236"/>
      <c r="AP33" s="38"/>
      <c r="AQ33" s="38"/>
      <c r="AR33" s="39"/>
      <c r="BE33" s="238"/>
    </row>
    <row r="34" spans="2:57" s="1" customFormat="1" ht="6.95" customHeight="1" x14ac:dyDescent="0.2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8"/>
    </row>
    <row r="35" spans="2:57" s="1" customFormat="1" ht="25.9" customHeight="1" x14ac:dyDescent="0.2">
      <c r="B35" s="32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241" t="s">
        <v>53</v>
      </c>
      <c r="Y35" s="242"/>
      <c r="Z35" s="242"/>
      <c r="AA35" s="242"/>
      <c r="AB35" s="242"/>
      <c r="AC35" s="42"/>
      <c r="AD35" s="42"/>
      <c r="AE35" s="42"/>
      <c r="AF35" s="42"/>
      <c r="AG35" s="42"/>
      <c r="AH35" s="42"/>
      <c r="AI35" s="42"/>
      <c r="AJ35" s="42"/>
      <c r="AK35" s="243">
        <f>SUM(AK26:AK33)</f>
        <v>0</v>
      </c>
      <c r="AL35" s="242"/>
      <c r="AM35" s="242"/>
      <c r="AN35" s="242"/>
      <c r="AO35" s="244"/>
      <c r="AP35" s="40"/>
      <c r="AQ35" s="40"/>
      <c r="AR35" s="36"/>
    </row>
    <row r="36" spans="2:57" s="1" customFormat="1" ht="6.95" customHeight="1" x14ac:dyDescent="0.2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57" s="1" customFormat="1" ht="6.95" customHeight="1" x14ac:dyDescent="0.2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57" s="1" customFormat="1" ht="6.95" customHeight="1" x14ac:dyDescent="0.2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57" s="1" customFormat="1" ht="24.95" customHeight="1" x14ac:dyDescent="0.2">
      <c r="B42" s="32"/>
      <c r="C42" s="21" t="s">
        <v>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57" s="1" customFormat="1" ht="6.95" customHeight="1" x14ac:dyDescent="0.2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57" s="1" customFormat="1" ht="12" customHeight="1" x14ac:dyDescent="0.2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16-30_2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57" s="3" customFormat="1" ht="36.950000000000003" customHeight="1" x14ac:dyDescent="0.2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54" t="str">
        <f>K6</f>
        <v>Rekonstrukce vodní nádrže na parc.č.51/12, k.ú.Kamýk u Velkých Přílep</v>
      </c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50"/>
      <c r="AQ45" s="50"/>
      <c r="AR45" s="51"/>
    </row>
    <row r="46" spans="2:57" s="1" customFormat="1" ht="6.95" customHeight="1" x14ac:dyDescent="0.2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57" s="1" customFormat="1" ht="12" customHeight="1" x14ac:dyDescent="0.2">
      <c r="B47" s="32"/>
      <c r="C47" s="27" t="s">
        <v>24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Velké Přílepy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26</v>
      </c>
      <c r="AJ47" s="33"/>
      <c r="AK47" s="33"/>
      <c r="AL47" s="33"/>
      <c r="AM47" s="256">
        <f>IF(AN8= "","",AN8)</f>
        <v>43739</v>
      </c>
      <c r="AN47" s="256"/>
      <c r="AO47" s="33"/>
      <c r="AP47" s="33"/>
      <c r="AQ47" s="33"/>
      <c r="AR47" s="36"/>
    </row>
    <row r="48" spans="2:57" s="1" customFormat="1" ht="6.95" customHeight="1" x14ac:dyDescent="0.2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1:91" s="1" customFormat="1" ht="13.7" customHeight="1" x14ac:dyDescent="0.2">
      <c r="B49" s="32"/>
      <c r="C49" s="27" t="s">
        <v>29</v>
      </c>
      <c r="D49" s="33"/>
      <c r="E49" s="33"/>
      <c r="F49" s="33"/>
      <c r="G49" s="33"/>
      <c r="H49" s="33"/>
      <c r="I49" s="33"/>
      <c r="J49" s="33"/>
      <c r="K49" s="33"/>
      <c r="L49" s="33" t="str">
        <f>IF(E11= "","",E11)</f>
        <v>Obec Velké Přílepy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35</v>
      </c>
      <c r="AJ49" s="33"/>
      <c r="AK49" s="33"/>
      <c r="AL49" s="33"/>
      <c r="AM49" s="252" t="str">
        <f>IF(E17="","",E17)</f>
        <v>VDI projekt s.r.o.</v>
      </c>
      <c r="AN49" s="253"/>
      <c r="AO49" s="253"/>
      <c r="AP49" s="253"/>
      <c r="AQ49" s="33"/>
      <c r="AR49" s="36"/>
      <c r="AS49" s="246" t="s">
        <v>55</v>
      </c>
      <c r="AT49" s="247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1:91" s="1" customFormat="1" ht="13.7" customHeight="1" x14ac:dyDescent="0.2">
      <c r="B50" s="32"/>
      <c r="C50" s="27" t="s">
        <v>33</v>
      </c>
      <c r="D50" s="33"/>
      <c r="E50" s="33"/>
      <c r="F50" s="33"/>
      <c r="G50" s="33"/>
      <c r="H50" s="33"/>
      <c r="I50" s="33"/>
      <c r="J50" s="33"/>
      <c r="K50" s="33"/>
      <c r="L50" s="33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38</v>
      </c>
      <c r="AJ50" s="33"/>
      <c r="AK50" s="33"/>
      <c r="AL50" s="33"/>
      <c r="AM50" s="252" t="str">
        <f>IF(E20="","",E20)</f>
        <v>VDI projekt s.r.o.</v>
      </c>
      <c r="AN50" s="253"/>
      <c r="AO50" s="253"/>
      <c r="AP50" s="253"/>
      <c r="AQ50" s="33"/>
      <c r="AR50" s="36"/>
      <c r="AS50" s="248"/>
      <c r="AT50" s="249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1:91" s="1" customFormat="1" ht="10.9" customHeight="1" x14ac:dyDescent="0.2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0"/>
      <c r="AT51" s="251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1:91" s="1" customFormat="1" ht="29.25" customHeight="1" x14ac:dyDescent="0.2">
      <c r="B52" s="32"/>
      <c r="C52" s="273" t="s">
        <v>56</v>
      </c>
      <c r="D52" s="266"/>
      <c r="E52" s="266"/>
      <c r="F52" s="266"/>
      <c r="G52" s="266"/>
      <c r="H52" s="60"/>
      <c r="I52" s="265" t="s">
        <v>57</v>
      </c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8" t="s">
        <v>58</v>
      </c>
      <c r="AH52" s="266"/>
      <c r="AI52" s="266"/>
      <c r="AJ52" s="266"/>
      <c r="AK52" s="266"/>
      <c r="AL52" s="266"/>
      <c r="AM52" s="266"/>
      <c r="AN52" s="265" t="s">
        <v>59</v>
      </c>
      <c r="AO52" s="266"/>
      <c r="AP52" s="267"/>
      <c r="AQ52" s="61" t="s">
        <v>60</v>
      </c>
      <c r="AR52" s="36"/>
      <c r="AS52" s="62" t="s">
        <v>61</v>
      </c>
      <c r="AT52" s="63" t="s">
        <v>62</v>
      </c>
      <c r="AU52" s="63" t="s">
        <v>63</v>
      </c>
      <c r="AV52" s="63" t="s">
        <v>64</v>
      </c>
      <c r="AW52" s="63" t="s">
        <v>65</v>
      </c>
      <c r="AX52" s="63" t="s">
        <v>66</v>
      </c>
      <c r="AY52" s="63" t="s">
        <v>67</v>
      </c>
      <c r="AZ52" s="63" t="s">
        <v>68</v>
      </c>
      <c r="BA52" s="63" t="s">
        <v>69</v>
      </c>
      <c r="BB52" s="63" t="s">
        <v>70</v>
      </c>
      <c r="BC52" s="63" t="s">
        <v>71</v>
      </c>
      <c r="BD52" s="64" t="s">
        <v>72</v>
      </c>
    </row>
    <row r="53" spans="1:91" s="1" customFormat="1" ht="10.9" customHeight="1" x14ac:dyDescent="0.2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1:91" s="4" customFormat="1" ht="32.450000000000003" customHeight="1" x14ac:dyDescent="0.2">
      <c r="B54" s="68"/>
      <c r="C54" s="69" t="s">
        <v>73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71">
        <f>ROUND(SUM(AG55:AG58),2)</f>
        <v>0</v>
      </c>
      <c r="AH54" s="271"/>
      <c r="AI54" s="271"/>
      <c r="AJ54" s="271"/>
      <c r="AK54" s="271"/>
      <c r="AL54" s="271"/>
      <c r="AM54" s="271"/>
      <c r="AN54" s="272">
        <f>SUM(AG54,AT54)</f>
        <v>0</v>
      </c>
      <c r="AO54" s="272"/>
      <c r="AP54" s="272"/>
      <c r="AQ54" s="72" t="s">
        <v>1</v>
      </c>
      <c r="AR54" s="73"/>
      <c r="AS54" s="74">
        <f>ROUND(SUM(AS55:AS58),2)</f>
        <v>0</v>
      </c>
      <c r="AT54" s="75">
        <f>ROUND(SUM(AV54:AW54),2)</f>
        <v>0</v>
      </c>
      <c r="AU54" s="76">
        <f>ROUND(SUM(AU55:AU58),5)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ROUND(SUM(AZ55:AZ58),2)</f>
        <v>0</v>
      </c>
      <c r="BA54" s="75">
        <f>ROUND(SUM(BA55:BA58),2)</f>
        <v>0</v>
      </c>
      <c r="BB54" s="75">
        <f>ROUND(SUM(BB55:BB58),2)</f>
        <v>0</v>
      </c>
      <c r="BC54" s="75">
        <f>ROUND(SUM(BC55:BC58),2)</f>
        <v>0</v>
      </c>
      <c r="BD54" s="77">
        <f>ROUND(SUM(BD55:BD58),2)</f>
        <v>0</v>
      </c>
      <c r="BS54" s="78" t="s">
        <v>74</v>
      </c>
      <c r="BT54" s="78" t="s">
        <v>75</v>
      </c>
      <c r="BU54" s="79" t="s">
        <v>76</v>
      </c>
      <c r="BV54" s="78" t="s">
        <v>77</v>
      </c>
      <c r="BW54" s="78" t="s">
        <v>5</v>
      </c>
      <c r="BX54" s="78" t="s">
        <v>78</v>
      </c>
      <c r="CL54" s="78" t="s">
        <v>20</v>
      </c>
    </row>
    <row r="55" spans="1:91" s="5" customFormat="1" ht="16.5" customHeight="1" x14ac:dyDescent="0.2">
      <c r="A55" s="80" t="s">
        <v>79</v>
      </c>
      <c r="B55" s="81"/>
      <c r="C55" s="82"/>
      <c r="D55" s="274" t="s">
        <v>80</v>
      </c>
      <c r="E55" s="274"/>
      <c r="F55" s="274"/>
      <c r="G55" s="274"/>
      <c r="H55" s="274"/>
      <c r="I55" s="83"/>
      <c r="J55" s="274" t="s">
        <v>81</v>
      </c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69">
        <f>'SO00 - Vedlejší a ostatní...'!J30</f>
        <v>0</v>
      </c>
      <c r="AH55" s="270"/>
      <c r="AI55" s="270"/>
      <c r="AJ55" s="270"/>
      <c r="AK55" s="270"/>
      <c r="AL55" s="270"/>
      <c r="AM55" s="270"/>
      <c r="AN55" s="269">
        <f>SUM(AG55,AT55)</f>
        <v>0</v>
      </c>
      <c r="AO55" s="270"/>
      <c r="AP55" s="270"/>
      <c r="AQ55" s="84" t="s">
        <v>82</v>
      </c>
      <c r="AR55" s="85"/>
      <c r="AS55" s="86">
        <v>0</v>
      </c>
      <c r="AT55" s="87">
        <f>ROUND(SUM(AV55:AW55),2)</f>
        <v>0</v>
      </c>
      <c r="AU55" s="88">
        <f>'SO00 - Vedlejší a ostatní...'!P82</f>
        <v>0</v>
      </c>
      <c r="AV55" s="87">
        <f>'SO00 - Vedlejší a ostatní...'!J33</f>
        <v>0</v>
      </c>
      <c r="AW55" s="87">
        <f>'SO00 - Vedlejší a ostatní...'!J34</f>
        <v>0</v>
      </c>
      <c r="AX55" s="87">
        <f>'SO00 - Vedlejší a ostatní...'!J35</f>
        <v>0</v>
      </c>
      <c r="AY55" s="87">
        <f>'SO00 - Vedlejší a ostatní...'!J36</f>
        <v>0</v>
      </c>
      <c r="AZ55" s="87">
        <f>'SO00 - Vedlejší a ostatní...'!F33</f>
        <v>0</v>
      </c>
      <c r="BA55" s="87">
        <f>'SO00 - Vedlejší a ostatní...'!F34</f>
        <v>0</v>
      </c>
      <c r="BB55" s="87">
        <f>'SO00 - Vedlejší a ostatní...'!F35</f>
        <v>0</v>
      </c>
      <c r="BC55" s="87">
        <f>'SO00 - Vedlejší a ostatní...'!F36</f>
        <v>0</v>
      </c>
      <c r="BD55" s="89">
        <f>'SO00 - Vedlejší a ostatní...'!F37</f>
        <v>0</v>
      </c>
      <c r="BT55" s="90" t="s">
        <v>23</v>
      </c>
      <c r="BV55" s="90" t="s">
        <v>77</v>
      </c>
      <c r="BW55" s="90" t="s">
        <v>83</v>
      </c>
      <c r="BX55" s="90" t="s">
        <v>5</v>
      </c>
      <c r="CL55" s="90" t="s">
        <v>1</v>
      </c>
      <c r="CM55" s="90" t="s">
        <v>84</v>
      </c>
    </row>
    <row r="56" spans="1:91" s="5" customFormat="1" ht="16.5" customHeight="1" x14ac:dyDescent="0.2">
      <c r="A56" s="80" t="s">
        <v>79</v>
      </c>
      <c r="B56" s="81"/>
      <c r="C56" s="82"/>
      <c r="D56" s="274" t="s">
        <v>85</v>
      </c>
      <c r="E56" s="274"/>
      <c r="F56" s="274"/>
      <c r="G56" s="274"/>
      <c r="H56" s="274"/>
      <c r="I56" s="83"/>
      <c r="J56" s="274" t="s">
        <v>86</v>
      </c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69">
        <f>'SO01 - Vodní nádrž'!J30</f>
        <v>0</v>
      </c>
      <c r="AH56" s="270"/>
      <c r="AI56" s="270"/>
      <c r="AJ56" s="270"/>
      <c r="AK56" s="270"/>
      <c r="AL56" s="270"/>
      <c r="AM56" s="270"/>
      <c r="AN56" s="269">
        <f>SUM(AG56,AT56)</f>
        <v>0</v>
      </c>
      <c r="AO56" s="270"/>
      <c r="AP56" s="270"/>
      <c r="AQ56" s="84" t="s">
        <v>82</v>
      </c>
      <c r="AR56" s="85"/>
      <c r="AS56" s="86">
        <v>0</v>
      </c>
      <c r="AT56" s="87">
        <f>ROUND(SUM(AV56:AW56),2)</f>
        <v>0</v>
      </c>
      <c r="AU56" s="88">
        <f>'SO01 - Vodní nádrž'!P93</f>
        <v>0</v>
      </c>
      <c r="AV56" s="87">
        <f>'SO01 - Vodní nádrž'!J33</f>
        <v>0</v>
      </c>
      <c r="AW56" s="87">
        <f>'SO01 - Vodní nádrž'!J34</f>
        <v>0</v>
      </c>
      <c r="AX56" s="87">
        <f>'SO01 - Vodní nádrž'!J35</f>
        <v>0</v>
      </c>
      <c r="AY56" s="87">
        <f>'SO01 - Vodní nádrž'!J36</f>
        <v>0</v>
      </c>
      <c r="AZ56" s="87">
        <f>'SO01 - Vodní nádrž'!F33</f>
        <v>0</v>
      </c>
      <c r="BA56" s="87">
        <f>'SO01 - Vodní nádrž'!F34</f>
        <v>0</v>
      </c>
      <c r="BB56" s="87">
        <f>'SO01 - Vodní nádrž'!F35</f>
        <v>0</v>
      </c>
      <c r="BC56" s="87">
        <f>'SO01 - Vodní nádrž'!F36</f>
        <v>0</v>
      </c>
      <c r="BD56" s="89">
        <f>'SO01 - Vodní nádrž'!F37</f>
        <v>0</v>
      </c>
      <c r="BT56" s="90" t="s">
        <v>23</v>
      </c>
      <c r="BV56" s="90" t="s">
        <v>77</v>
      </c>
      <c r="BW56" s="90" t="s">
        <v>87</v>
      </c>
      <c r="BX56" s="90" t="s">
        <v>5</v>
      </c>
      <c r="CL56" s="90" t="s">
        <v>20</v>
      </c>
      <c r="CM56" s="90" t="s">
        <v>84</v>
      </c>
    </row>
    <row r="57" spans="1:91" s="5" customFormat="1" ht="16.5" customHeight="1" x14ac:dyDescent="0.2">
      <c r="A57" s="80" t="s">
        <v>79</v>
      </c>
      <c r="B57" s="81"/>
      <c r="C57" s="82"/>
      <c r="D57" s="274" t="s">
        <v>88</v>
      </c>
      <c r="E57" s="274"/>
      <c r="F57" s="274"/>
      <c r="G57" s="274"/>
      <c r="H57" s="274"/>
      <c r="I57" s="83"/>
      <c r="J57" s="274" t="s">
        <v>89</v>
      </c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69">
        <f>'SO02 - Nátok'!J30</f>
        <v>0</v>
      </c>
      <c r="AH57" s="270"/>
      <c r="AI57" s="270"/>
      <c r="AJ57" s="270"/>
      <c r="AK57" s="270"/>
      <c r="AL57" s="270"/>
      <c r="AM57" s="270"/>
      <c r="AN57" s="269">
        <f>SUM(AG57,AT57)</f>
        <v>0</v>
      </c>
      <c r="AO57" s="270"/>
      <c r="AP57" s="270"/>
      <c r="AQ57" s="84" t="s">
        <v>82</v>
      </c>
      <c r="AR57" s="85"/>
      <c r="AS57" s="86">
        <v>0</v>
      </c>
      <c r="AT57" s="87">
        <f>ROUND(SUM(AV57:AW57),2)</f>
        <v>0</v>
      </c>
      <c r="AU57" s="88">
        <f>'SO02 - Nátok'!P90</f>
        <v>0</v>
      </c>
      <c r="AV57" s="87">
        <f>'SO02 - Nátok'!J33</f>
        <v>0</v>
      </c>
      <c r="AW57" s="87">
        <f>'SO02 - Nátok'!J34</f>
        <v>0</v>
      </c>
      <c r="AX57" s="87">
        <f>'SO02 - Nátok'!J35</f>
        <v>0</v>
      </c>
      <c r="AY57" s="87">
        <f>'SO02 - Nátok'!J36</f>
        <v>0</v>
      </c>
      <c r="AZ57" s="87">
        <f>'SO02 - Nátok'!F33</f>
        <v>0</v>
      </c>
      <c r="BA57" s="87">
        <f>'SO02 - Nátok'!F34</f>
        <v>0</v>
      </c>
      <c r="BB57" s="87">
        <f>'SO02 - Nátok'!F35</f>
        <v>0</v>
      </c>
      <c r="BC57" s="87">
        <f>'SO02 - Nátok'!F36</f>
        <v>0</v>
      </c>
      <c r="BD57" s="89">
        <f>'SO02 - Nátok'!F37</f>
        <v>0</v>
      </c>
      <c r="BT57" s="90" t="s">
        <v>23</v>
      </c>
      <c r="BV57" s="90" t="s">
        <v>77</v>
      </c>
      <c r="BW57" s="90" t="s">
        <v>90</v>
      </c>
      <c r="BX57" s="90" t="s">
        <v>5</v>
      </c>
      <c r="CL57" s="90" t="s">
        <v>20</v>
      </c>
      <c r="CM57" s="90" t="s">
        <v>84</v>
      </c>
    </row>
    <row r="58" spans="1:91" s="5" customFormat="1" ht="16.5" customHeight="1" x14ac:dyDescent="0.2">
      <c r="A58" s="80" t="s">
        <v>79</v>
      </c>
      <c r="B58" s="81"/>
      <c r="C58" s="82"/>
      <c r="D58" s="274" t="s">
        <v>91</v>
      </c>
      <c r="E58" s="274"/>
      <c r="F58" s="274"/>
      <c r="G58" s="274"/>
      <c r="H58" s="274"/>
      <c r="I58" s="83"/>
      <c r="J58" s="274" t="s">
        <v>92</v>
      </c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69">
        <f>'SO03 - Odtok'!J30</f>
        <v>0</v>
      </c>
      <c r="AH58" s="270"/>
      <c r="AI58" s="270"/>
      <c r="AJ58" s="270"/>
      <c r="AK58" s="270"/>
      <c r="AL58" s="270"/>
      <c r="AM58" s="270"/>
      <c r="AN58" s="269">
        <f>SUM(AG58,AT58)</f>
        <v>0</v>
      </c>
      <c r="AO58" s="270"/>
      <c r="AP58" s="270"/>
      <c r="AQ58" s="84" t="s">
        <v>82</v>
      </c>
      <c r="AR58" s="85"/>
      <c r="AS58" s="91">
        <v>0</v>
      </c>
      <c r="AT58" s="92">
        <f>ROUND(SUM(AV58:AW58),2)</f>
        <v>0</v>
      </c>
      <c r="AU58" s="93">
        <f>'SO03 - Odtok'!P85</f>
        <v>0</v>
      </c>
      <c r="AV58" s="92">
        <f>'SO03 - Odtok'!J33</f>
        <v>0</v>
      </c>
      <c r="AW58" s="92">
        <f>'SO03 - Odtok'!J34</f>
        <v>0</v>
      </c>
      <c r="AX58" s="92">
        <f>'SO03 - Odtok'!J35</f>
        <v>0</v>
      </c>
      <c r="AY58" s="92">
        <f>'SO03 - Odtok'!J36</f>
        <v>0</v>
      </c>
      <c r="AZ58" s="92">
        <f>'SO03 - Odtok'!F33</f>
        <v>0</v>
      </c>
      <c r="BA58" s="92">
        <f>'SO03 - Odtok'!F34</f>
        <v>0</v>
      </c>
      <c r="BB58" s="92">
        <f>'SO03 - Odtok'!F35</f>
        <v>0</v>
      </c>
      <c r="BC58" s="92">
        <f>'SO03 - Odtok'!F36</f>
        <v>0</v>
      </c>
      <c r="BD58" s="94">
        <f>'SO03 - Odtok'!F37</f>
        <v>0</v>
      </c>
      <c r="BT58" s="90" t="s">
        <v>23</v>
      </c>
      <c r="BV58" s="90" t="s">
        <v>77</v>
      </c>
      <c r="BW58" s="90" t="s">
        <v>93</v>
      </c>
      <c r="BX58" s="90" t="s">
        <v>5</v>
      </c>
      <c r="CL58" s="90" t="s">
        <v>20</v>
      </c>
      <c r="CM58" s="90" t="s">
        <v>84</v>
      </c>
    </row>
    <row r="59" spans="1:91" s="1" customFormat="1" ht="30" customHeight="1" x14ac:dyDescent="0.2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6"/>
    </row>
    <row r="60" spans="1:91" s="1" customFormat="1" ht="6.95" customHeight="1" x14ac:dyDescent="0.2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6"/>
    </row>
  </sheetData>
  <sheetProtection algorithmName="SHA-512" hashValue="gY+6pzqCg1waUfsD3BAFNSDD+C5mdyH1SnMrjKOBqRro61zO5jfHhSkAu46WmIQGuGaDVnjg8jumD/zGLjCsAQ==" saltValue="5UAM0pGXvtNtVib78c6ovheki+OX2YuBvpJf92fMwvqdSKeoa1uMTFzr53BQ4sQ+W3N6FVpj9AllZg4s0AG5FQ==" spinCount="100000" sheet="1" objects="1" scenarios="1" formatColumns="0" formatRows="0"/>
  <mergeCells count="54"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SO00 - Vedlejší a ostatní...'!C2" display="/"/>
    <hyperlink ref="A56" location="'SO01 - Vodní nádrž'!C2" display="/"/>
    <hyperlink ref="A57" location="'SO02 - Nátok'!C2" display="/"/>
    <hyperlink ref="A58" location="'SO03 - Odtok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9"/>
  <sheetViews>
    <sheetView showGridLines="0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83</v>
      </c>
    </row>
    <row r="3" spans="2:46" ht="6.95" customHeight="1" x14ac:dyDescent="0.2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84</v>
      </c>
    </row>
    <row r="4" spans="2:46" ht="24.95" customHeight="1" x14ac:dyDescent="0.2">
      <c r="B4" s="18"/>
      <c r="D4" s="99" t="s">
        <v>94</v>
      </c>
      <c r="L4" s="18"/>
      <c r="M4" s="22" t="s">
        <v>10</v>
      </c>
      <c r="AT4" s="15" t="s">
        <v>4</v>
      </c>
    </row>
    <row r="5" spans="2:46" ht="6.95" customHeight="1" x14ac:dyDescent="0.2">
      <c r="B5" s="18"/>
      <c r="L5" s="18"/>
    </row>
    <row r="6" spans="2:46" ht="12" customHeight="1" x14ac:dyDescent="0.2">
      <c r="B6" s="18"/>
      <c r="D6" s="100" t="s">
        <v>16</v>
      </c>
      <c r="L6" s="18"/>
    </row>
    <row r="7" spans="2:46" ht="16.5" customHeight="1" x14ac:dyDescent="0.2">
      <c r="B7" s="18"/>
      <c r="E7" s="275" t="str">
        <f>'Rekapitulace stavby'!K6</f>
        <v>Rekonstrukce vodní nádrže na parc.č.51/12, k.ú.Kamýk u Velkých Přílep</v>
      </c>
      <c r="F7" s="276"/>
      <c r="G7" s="276"/>
      <c r="H7" s="276"/>
      <c r="L7" s="18"/>
    </row>
    <row r="8" spans="2:46" s="1" customFormat="1" ht="12" customHeight="1" x14ac:dyDescent="0.2">
      <c r="B8" s="36"/>
      <c r="D8" s="100" t="s">
        <v>95</v>
      </c>
      <c r="I8" s="101"/>
      <c r="L8" s="36"/>
    </row>
    <row r="9" spans="2:46" s="1" customFormat="1" ht="36.950000000000003" customHeight="1" x14ac:dyDescent="0.2">
      <c r="B9" s="36"/>
      <c r="E9" s="277" t="s">
        <v>96</v>
      </c>
      <c r="F9" s="278"/>
      <c r="G9" s="278"/>
      <c r="H9" s="278"/>
      <c r="I9" s="101"/>
      <c r="L9" s="36"/>
    </row>
    <row r="10" spans="2:46" s="1" customFormat="1" ht="11.25" x14ac:dyDescent="0.2">
      <c r="B10" s="36"/>
      <c r="I10" s="101"/>
      <c r="L10" s="36"/>
    </row>
    <row r="11" spans="2:46" s="1" customFormat="1" ht="12" customHeight="1" x14ac:dyDescent="0.2">
      <c r="B11" s="36"/>
      <c r="D11" s="100" t="s">
        <v>19</v>
      </c>
      <c r="F11" s="15" t="s">
        <v>1</v>
      </c>
      <c r="I11" s="102" t="s">
        <v>21</v>
      </c>
      <c r="J11" s="15" t="s">
        <v>97</v>
      </c>
      <c r="L11" s="36"/>
    </row>
    <row r="12" spans="2:46" s="1" customFormat="1" ht="12" customHeight="1" x14ac:dyDescent="0.2">
      <c r="B12" s="36"/>
      <c r="D12" s="100" t="s">
        <v>24</v>
      </c>
      <c r="F12" s="15" t="s">
        <v>25</v>
      </c>
      <c r="I12" s="102" t="s">
        <v>26</v>
      </c>
      <c r="J12" s="103">
        <f>'Rekapitulace stavby'!AN8</f>
        <v>43739</v>
      </c>
      <c r="L12" s="36"/>
    </row>
    <row r="13" spans="2:46" s="1" customFormat="1" ht="10.9" customHeight="1" x14ac:dyDescent="0.2">
      <c r="B13" s="36"/>
      <c r="I13" s="101"/>
      <c r="L13" s="36"/>
    </row>
    <row r="14" spans="2:46" s="1" customFormat="1" ht="12" customHeight="1" x14ac:dyDescent="0.2">
      <c r="B14" s="36"/>
      <c r="D14" s="100" t="s">
        <v>29</v>
      </c>
      <c r="I14" s="102" t="s">
        <v>30</v>
      </c>
      <c r="J14" s="15" t="s">
        <v>98</v>
      </c>
      <c r="L14" s="36"/>
    </row>
    <row r="15" spans="2:46" s="1" customFormat="1" ht="18" customHeight="1" x14ac:dyDescent="0.2">
      <c r="B15" s="36"/>
      <c r="E15" s="15" t="s">
        <v>31</v>
      </c>
      <c r="I15" s="102" t="s">
        <v>32</v>
      </c>
      <c r="J15" s="15" t="s">
        <v>98</v>
      </c>
      <c r="L15" s="36"/>
    </row>
    <row r="16" spans="2:46" s="1" customFormat="1" ht="6.95" customHeight="1" x14ac:dyDescent="0.2">
      <c r="B16" s="36"/>
      <c r="I16" s="101"/>
      <c r="L16" s="36"/>
    </row>
    <row r="17" spans="2:12" s="1" customFormat="1" ht="12" customHeight="1" x14ac:dyDescent="0.2">
      <c r="B17" s="36"/>
      <c r="D17" s="100" t="s">
        <v>33</v>
      </c>
      <c r="I17" s="102" t="s">
        <v>30</v>
      </c>
      <c r="J17" s="28" t="str">
        <f>'Rekapitulace stavby'!AN13</f>
        <v>Vyplň údaj</v>
      </c>
      <c r="L17" s="36"/>
    </row>
    <row r="18" spans="2:12" s="1" customFormat="1" ht="18" customHeight="1" x14ac:dyDescent="0.2">
      <c r="B18" s="36"/>
      <c r="E18" s="279" t="str">
        <f>'Rekapitulace stavby'!E14</f>
        <v>Vyplň údaj</v>
      </c>
      <c r="F18" s="280"/>
      <c r="G18" s="280"/>
      <c r="H18" s="280"/>
      <c r="I18" s="102" t="s">
        <v>32</v>
      </c>
      <c r="J18" s="28" t="str">
        <f>'Rekapitulace stavby'!AN14</f>
        <v>Vyplň údaj</v>
      </c>
      <c r="L18" s="36"/>
    </row>
    <row r="19" spans="2:12" s="1" customFormat="1" ht="6.95" customHeight="1" x14ac:dyDescent="0.2">
      <c r="B19" s="36"/>
      <c r="I19" s="101"/>
      <c r="L19" s="36"/>
    </row>
    <row r="20" spans="2:12" s="1" customFormat="1" ht="12" customHeight="1" x14ac:dyDescent="0.2">
      <c r="B20" s="36"/>
      <c r="D20" s="100" t="s">
        <v>35</v>
      </c>
      <c r="I20" s="102" t="s">
        <v>30</v>
      </c>
      <c r="J20" s="15" t="s">
        <v>98</v>
      </c>
      <c r="L20" s="36"/>
    </row>
    <row r="21" spans="2:12" s="1" customFormat="1" ht="18" customHeight="1" x14ac:dyDescent="0.2">
      <c r="B21" s="36"/>
      <c r="E21" s="15" t="s">
        <v>36</v>
      </c>
      <c r="I21" s="102" t="s">
        <v>32</v>
      </c>
      <c r="J21" s="15" t="s">
        <v>98</v>
      </c>
      <c r="L21" s="36"/>
    </row>
    <row r="22" spans="2:12" s="1" customFormat="1" ht="6.95" customHeight="1" x14ac:dyDescent="0.2">
      <c r="B22" s="36"/>
      <c r="I22" s="101"/>
      <c r="L22" s="36"/>
    </row>
    <row r="23" spans="2:12" s="1" customFormat="1" ht="12" customHeight="1" x14ac:dyDescent="0.2">
      <c r="B23" s="36"/>
      <c r="D23" s="100" t="s">
        <v>38</v>
      </c>
      <c r="I23" s="102" t="s">
        <v>30</v>
      </c>
      <c r="J23" s="15" t="s">
        <v>1</v>
      </c>
      <c r="L23" s="36"/>
    </row>
    <row r="24" spans="2:12" s="1" customFormat="1" ht="18" customHeight="1" x14ac:dyDescent="0.2">
      <c r="B24" s="36"/>
      <c r="E24" s="15" t="s">
        <v>36</v>
      </c>
      <c r="I24" s="102" t="s">
        <v>32</v>
      </c>
      <c r="J24" s="15" t="s">
        <v>1</v>
      </c>
      <c r="L24" s="36"/>
    </row>
    <row r="25" spans="2:12" s="1" customFormat="1" ht="6.95" customHeight="1" x14ac:dyDescent="0.2">
      <c r="B25" s="36"/>
      <c r="I25" s="101"/>
      <c r="L25" s="36"/>
    </row>
    <row r="26" spans="2:12" s="1" customFormat="1" ht="12" customHeight="1" x14ac:dyDescent="0.2">
      <c r="B26" s="36"/>
      <c r="D26" s="100" t="s">
        <v>39</v>
      </c>
      <c r="I26" s="101"/>
      <c r="L26" s="36"/>
    </row>
    <row r="27" spans="2:12" s="6" customFormat="1" ht="16.5" customHeight="1" x14ac:dyDescent="0.2">
      <c r="B27" s="104"/>
      <c r="E27" s="281" t="s">
        <v>1</v>
      </c>
      <c r="F27" s="281"/>
      <c r="G27" s="281"/>
      <c r="H27" s="281"/>
      <c r="I27" s="105"/>
      <c r="L27" s="104"/>
    </row>
    <row r="28" spans="2:12" s="1" customFormat="1" ht="6.95" customHeight="1" x14ac:dyDescent="0.2">
      <c r="B28" s="36"/>
      <c r="I28" s="101"/>
      <c r="L28" s="36"/>
    </row>
    <row r="29" spans="2:12" s="1" customFormat="1" ht="6.95" customHeight="1" x14ac:dyDescent="0.2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 x14ac:dyDescent="0.2">
      <c r="B30" s="36"/>
      <c r="D30" s="107" t="s">
        <v>41</v>
      </c>
      <c r="I30" s="101"/>
      <c r="J30" s="108">
        <f>ROUND(J82, 2)</f>
        <v>0</v>
      </c>
      <c r="L30" s="36"/>
    </row>
    <row r="31" spans="2:12" s="1" customFormat="1" ht="6.95" customHeight="1" x14ac:dyDescent="0.2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 x14ac:dyDescent="0.2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 x14ac:dyDescent="0.2">
      <c r="B33" s="36"/>
      <c r="D33" s="100" t="s">
        <v>45</v>
      </c>
      <c r="E33" s="100" t="s">
        <v>46</v>
      </c>
      <c r="F33" s="111">
        <f>ROUND((SUM(BE82:BE128)),  2)</f>
        <v>0</v>
      </c>
      <c r="I33" s="112">
        <v>0.21</v>
      </c>
      <c r="J33" s="111">
        <f>ROUND(((SUM(BE82:BE128))*I33),  2)</f>
        <v>0</v>
      </c>
      <c r="L33" s="36"/>
    </row>
    <row r="34" spans="2:12" s="1" customFormat="1" ht="14.45" customHeight="1" x14ac:dyDescent="0.2">
      <c r="B34" s="36"/>
      <c r="E34" s="100" t="s">
        <v>47</v>
      </c>
      <c r="F34" s="111">
        <f>ROUND((SUM(BF82:BF128)),  2)</f>
        <v>0</v>
      </c>
      <c r="I34" s="112">
        <v>0.15</v>
      </c>
      <c r="J34" s="111">
        <f>ROUND(((SUM(BF82:BF128))*I34),  2)</f>
        <v>0</v>
      </c>
      <c r="L34" s="36"/>
    </row>
    <row r="35" spans="2:12" s="1" customFormat="1" ht="14.45" hidden="1" customHeight="1" x14ac:dyDescent="0.2">
      <c r="B35" s="36"/>
      <c r="E35" s="100" t="s">
        <v>48</v>
      </c>
      <c r="F35" s="111">
        <f>ROUND((SUM(BG82:BG128)),  2)</f>
        <v>0</v>
      </c>
      <c r="I35" s="112">
        <v>0.21</v>
      </c>
      <c r="J35" s="111">
        <f>0</f>
        <v>0</v>
      </c>
      <c r="L35" s="36"/>
    </row>
    <row r="36" spans="2:12" s="1" customFormat="1" ht="14.45" hidden="1" customHeight="1" x14ac:dyDescent="0.2">
      <c r="B36" s="36"/>
      <c r="E36" s="100" t="s">
        <v>49</v>
      </c>
      <c r="F36" s="111">
        <f>ROUND((SUM(BH82:BH128)),  2)</f>
        <v>0</v>
      </c>
      <c r="I36" s="112">
        <v>0.15</v>
      </c>
      <c r="J36" s="111">
        <f>0</f>
        <v>0</v>
      </c>
      <c r="L36" s="36"/>
    </row>
    <row r="37" spans="2:12" s="1" customFormat="1" ht="14.45" hidden="1" customHeight="1" x14ac:dyDescent="0.2">
      <c r="B37" s="36"/>
      <c r="E37" s="100" t="s">
        <v>50</v>
      </c>
      <c r="F37" s="111">
        <f>ROUND((SUM(BI82:BI128)),  2)</f>
        <v>0</v>
      </c>
      <c r="I37" s="112">
        <v>0</v>
      </c>
      <c r="J37" s="111">
        <f>0</f>
        <v>0</v>
      </c>
      <c r="L37" s="36"/>
    </row>
    <row r="38" spans="2:12" s="1" customFormat="1" ht="6.95" customHeight="1" x14ac:dyDescent="0.2">
      <c r="B38" s="36"/>
      <c r="I38" s="101"/>
      <c r="L38" s="36"/>
    </row>
    <row r="39" spans="2:12" s="1" customFormat="1" ht="25.35" customHeight="1" x14ac:dyDescent="0.2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 x14ac:dyDescent="0.2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 x14ac:dyDescent="0.2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 x14ac:dyDescent="0.2">
      <c r="B45" s="32"/>
      <c r="C45" s="21" t="s">
        <v>99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 x14ac:dyDescent="0.2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 x14ac:dyDescent="0.2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 x14ac:dyDescent="0.2">
      <c r="B48" s="32"/>
      <c r="C48" s="33"/>
      <c r="D48" s="33"/>
      <c r="E48" s="282" t="str">
        <f>E7</f>
        <v>Rekonstrukce vodní nádrže na parc.č.51/12, k.ú.Kamýk u Velkých Přílep</v>
      </c>
      <c r="F48" s="283"/>
      <c r="G48" s="283"/>
      <c r="H48" s="283"/>
      <c r="I48" s="101"/>
      <c r="J48" s="33"/>
      <c r="K48" s="33"/>
      <c r="L48" s="36"/>
    </row>
    <row r="49" spans="2:47" s="1" customFormat="1" ht="12" customHeight="1" x14ac:dyDescent="0.2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47" s="1" customFormat="1" ht="16.5" customHeight="1" x14ac:dyDescent="0.2">
      <c r="B50" s="32"/>
      <c r="C50" s="33"/>
      <c r="D50" s="33"/>
      <c r="E50" s="254" t="str">
        <f>E9</f>
        <v>SO00 - Vedlejší a ostatní náklady</v>
      </c>
      <c r="F50" s="253"/>
      <c r="G50" s="253"/>
      <c r="H50" s="253"/>
      <c r="I50" s="101"/>
      <c r="J50" s="33"/>
      <c r="K50" s="33"/>
      <c r="L50" s="36"/>
    </row>
    <row r="51" spans="2:47" s="1" customFormat="1" ht="6.95" customHeight="1" x14ac:dyDescent="0.2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47" s="1" customFormat="1" ht="12" customHeight="1" x14ac:dyDescent="0.2">
      <c r="B52" s="32"/>
      <c r="C52" s="27" t="s">
        <v>24</v>
      </c>
      <c r="D52" s="33"/>
      <c r="E52" s="33"/>
      <c r="F52" s="25" t="str">
        <f>F12</f>
        <v>Velké Přílepy</v>
      </c>
      <c r="G52" s="33"/>
      <c r="H52" s="33"/>
      <c r="I52" s="102" t="s">
        <v>26</v>
      </c>
      <c r="J52" s="53">
        <f>IF(J12="","",J12)</f>
        <v>43739</v>
      </c>
      <c r="K52" s="33"/>
      <c r="L52" s="36"/>
    </row>
    <row r="53" spans="2:47" s="1" customFormat="1" ht="6.95" customHeight="1" x14ac:dyDescent="0.2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47" s="1" customFormat="1" ht="13.7" customHeight="1" x14ac:dyDescent="0.2">
      <c r="B54" s="32"/>
      <c r="C54" s="27" t="s">
        <v>29</v>
      </c>
      <c r="D54" s="33"/>
      <c r="E54" s="33"/>
      <c r="F54" s="25" t="str">
        <f>E15</f>
        <v>Obec Velké Přílepy</v>
      </c>
      <c r="G54" s="33"/>
      <c r="H54" s="33"/>
      <c r="I54" s="102" t="s">
        <v>35</v>
      </c>
      <c r="J54" s="30" t="str">
        <f>E21</f>
        <v>VDI projekt s.r.o.</v>
      </c>
      <c r="K54" s="33"/>
      <c r="L54" s="36"/>
    </row>
    <row r="55" spans="2:47" s="1" customFormat="1" ht="13.7" customHeight="1" x14ac:dyDescent="0.2">
      <c r="B55" s="32"/>
      <c r="C55" s="27" t="s">
        <v>33</v>
      </c>
      <c r="D55" s="33"/>
      <c r="E55" s="33"/>
      <c r="F55" s="25" t="str">
        <f>IF(E18="","",E18)</f>
        <v>Vyplň údaj</v>
      </c>
      <c r="G55" s="33"/>
      <c r="H55" s="33"/>
      <c r="I55" s="102" t="s">
        <v>38</v>
      </c>
      <c r="J55" s="30" t="str">
        <f>E24</f>
        <v>VDI projekt s.r.o.</v>
      </c>
      <c r="K55" s="33"/>
      <c r="L55" s="36"/>
    </row>
    <row r="56" spans="2:47" s="1" customFormat="1" ht="10.35" customHeight="1" x14ac:dyDescent="0.2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47" s="1" customFormat="1" ht="29.25" customHeight="1" x14ac:dyDescent="0.2">
      <c r="B57" s="32"/>
      <c r="C57" s="127" t="s">
        <v>100</v>
      </c>
      <c r="D57" s="128"/>
      <c r="E57" s="128"/>
      <c r="F57" s="128"/>
      <c r="G57" s="128"/>
      <c r="H57" s="128"/>
      <c r="I57" s="129"/>
      <c r="J57" s="130" t="s">
        <v>101</v>
      </c>
      <c r="K57" s="128"/>
      <c r="L57" s="36"/>
    </row>
    <row r="58" spans="2:47" s="1" customFormat="1" ht="10.35" customHeight="1" x14ac:dyDescent="0.2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 x14ac:dyDescent="0.2">
      <c r="B59" s="32"/>
      <c r="C59" s="131" t="s">
        <v>102</v>
      </c>
      <c r="D59" s="33"/>
      <c r="E59" s="33"/>
      <c r="F59" s="33"/>
      <c r="G59" s="33"/>
      <c r="H59" s="33"/>
      <c r="I59" s="101"/>
      <c r="J59" s="71">
        <f>J82</f>
        <v>0</v>
      </c>
      <c r="K59" s="33"/>
      <c r="L59" s="36"/>
      <c r="AU59" s="15" t="s">
        <v>103</v>
      </c>
    </row>
    <row r="60" spans="2:47" s="7" customFormat="1" ht="24.95" customHeight="1" x14ac:dyDescent="0.2">
      <c r="B60" s="132"/>
      <c r="C60" s="133"/>
      <c r="D60" s="134" t="s">
        <v>104</v>
      </c>
      <c r="E60" s="135"/>
      <c r="F60" s="135"/>
      <c r="G60" s="135"/>
      <c r="H60" s="135"/>
      <c r="I60" s="136"/>
      <c r="J60" s="137">
        <f>J83</f>
        <v>0</v>
      </c>
      <c r="K60" s="133"/>
      <c r="L60" s="138"/>
    </row>
    <row r="61" spans="2:47" s="7" customFormat="1" ht="24.95" customHeight="1" x14ac:dyDescent="0.2">
      <c r="B61" s="132"/>
      <c r="C61" s="133"/>
      <c r="D61" s="134" t="s">
        <v>105</v>
      </c>
      <c r="E61" s="135"/>
      <c r="F61" s="135"/>
      <c r="G61" s="135"/>
      <c r="H61" s="135"/>
      <c r="I61" s="136"/>
      <c r="J61" s="137">
        <f>J98</f>
        <v>0</v>
      </c>
      <c r="K61" s="133"/>
      <c r="L61" s="138"/>
    </row>
    <row r="62" spans="2:47" s="7" customFormat="1" ht="24.95" customHeight="1" x14ac:dyDescent="0.2">
      <c r="B62" s="132"/>
      <c r="C62" s="133"/>
      <c r="D62" s="134" t="s">
        <v>106</v>
      </c>
      <c r="E62" s="135"/>
      <c r="F62" s="135"/>
      <c r="G62" s="135"/>
      <c r="H62" s="135"/>
      <c r="I62" s="136"/>
      <c r="J62" s="137">
        <f>J120</f>
        <v>0</v>
      </c>
      <c r="K62" s="133"/>
      <c r="L62" s="138"/>
    </row>
    <row r="63" spans="2:47" s="1" customFormat="1" ht="21.75" customHeight="1" x14ac:dyDescent="0.2">
      <c r="B63" s="32"/>
      <c r="C63" s="33"/>
      <c r="D63" s="33"/>
      <c r="E63" s="33"/>
      <c r="F63" s="33"/>
      <c r="G63" s="33"/>
      <c r="H63" s="33"/>
      <c r="I63" s="101"/>
      <c r="J63" s="33"/>
      <c r="K63" s="33"/>
      <c r="L63" s="36"/>
    </row>
    <row r="64" spans="2:47" s="1" customFormat="1" ht="6.95" customHeight="1" x14ac:dyDescent="0.2">
      <c r="B64" s="44"/>
      <c r="C64" s="45"/>
      <c r="D64" s="45"/>
      <c r="E64" s="45"/>
      <c r="F64" s="45"/>
      <c r="G64" s="45"/>
      <c r="H64" s="45"/>
      <c r="I64" s="123"/>
      <c r="J64" s="45"/>
      <c r="K64" s="45"/>
      <c r="L64" s="36"/>
    </row>
    <row r="68" spans="2:12" s="1" customFormat="1" ht="6.95" customHeight="1" x14ac:dyDescent="0.2">
      <c r="B68" s="46"/>
      <c r="C68" s="47"/>
      <c r="D68" s="47"/>
      <c r="E68" s="47"/>
      <c r="F68" s="47"/>
      <c r="G68" s="47"/>
      <c r="H68" s="47"/>
      <c r="I68" s="126"/>
      <c r="J68" s="47"/>
      <c r="K68" s="47"/>
      <c r="L68" s="36"/>
    </row>
    <row r="69" spans="2:12" s="1" customFormat="1" ht="24.95" customHeight="1" x14ac:dyDescent="0.2">
      <c r="B69" s="32"/>
      <c r="C69" s="21" t="s">
        <v>107</v>
      </c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6.95" customHeight="1" x14ac:dyDescent="0.2">
      <c r="B70" s="32"/>
      <c r="C70" s="33"/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12" customHeight="1" x14ac:dyDescent="0.2">
      <c r="B71" s="32"/>
      <c r="C71" s="27" t="s">
        <v>16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6.5" customHeight="1" x14ac:dyDescent="0.2">
      <c r="B72" s="32"/>
      <c r="C72" s="33"/>
      <c r="D72" s="33"/>
      <c r="E72" s="282" t="str">
        <f>E7</f>
        <v>Rekonstrukce vodní nádrže na parc.č.51/12, k.ú.Kamýk u Velkých Přílep</v>
      </c>
      <c r="F72" s="283"/>
      <c r="G72" s="283"/>
      <c r="H72" s="283"/>
      <c r="I72" s="101"/>
      <c r="J72" s="33"/>
      <c r="K72" s="33"/>
      <c r="L72" s="36"/>
    </row>
    <row r="73" spans="2:12" s="1" customFormat="1" ht="12" customHeight="1" x14ac:dyDescent="0.2">
      <c r="B73" s="32"/>
      <c r="C73" s="27" t="s">
        <v>95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6.5" customHeight="1" x14ac:dyDescent="0.2">
      <c r="B74" s="32"/>
      <c r="C74" s="33"/>
      <c r="D74" s="33"/>
      <c r="E74" s="254" t="str">
        <f>E9</f>
        <v>SO00 - Vedlejší a ostatní náklady</v>
      </c>
      <c r="F74" s="253"/>
      <c r="G74" s="253"/>
      <c r="H74" s="253"/>
      <c r="I74" s="101"/>
      <c r="J74" s="33"/>
      <c r="K74" s="33"/>
      <c r="L74" s="36"/>
    </row>
    <row r="75" spans="2:12" s="1" customFormat="1" ht="6.95" customHeight="1" x14ac:dyDescent="0.2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2" customHeight="1" x14ac:dyDescent="0.2">
      <c r="B76" s="32"/>
      <c r="C76" s="27" t="s">
        <v>24</v>
      </c>
      <c r="D76" s="33"/>
      <c r="E76" s="33"/>
      <c r="F76" s="25" t="str">
        <f>F12</f>
        <v>Velké Přílepy</v>
      </c>
      <c r="G76" s="33"/>
      <c r="H76" s="33"/>
      <c r="I76" s="102" t="s">
        <v>26</v>
      </c>
      <c r="J76" s="53">
        <f>IF(J12="","",J12)</f>
        <v>43739</v>
      </c>
      <c r="K76" s="33"/>
      <c r="L76" s="36"/>
    </row>
    <row r="77" spans="2:12" s="1" customFormat="1" ht="6.95" customHeight="1" x14ac:dyDescent="0.2">
      <c r="B77" s="32"/>
      <c r="C77" s="33"/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3.7" customHeight="1" x14ac:dyDescent="0.2">
      <c r="B78" s="32"/>
      <c r="C78" s="27" t="s">
        <v>29</v>
      </c>
      <c r="D78" s="33"/>
      <c r="E78" s="33"/>
      <c r="F78" s="25" t="str">
        <f>E15</f>
        <v>Obec Velké Přílepy</v>
      </c>
      <c r="G78" s="33"/>
      <c r="H78" s="33"/>
      <c r="I78" s="102" t="s">
        <v>35</v>
      </c>
      <c r="J78" s="30" t="str">
        <f>E21</f>
        <v>VDI projekt s.r.o.</v>
      </c>
      <c r="K78" s="33"/>
      <c r="L78" s="36"/>
    </row>
    <row r="79" spans="2:12" s="1" customFormat="1" ht="13.7" customHeight="1" x14ac:dyDescent="0.2">
      <c r="B79" s="32"/>
      <c r="C79" s="27" t="s">
        <v>33</v>
      </c>
      <c r="D79" s="33"/>
      <c r="E79" s="33"/>
      <c r="F79" s="25" t="str">
        <f>IF(E18="","",E18)</f>
        <v>Vyplň údaj</v>
      </c>
      <c r="G79" s="33"/>
      <c r="H79" s="33"/>
      <c r="I79" s="102" t="s">
        <v>38</v>
      </c>
      <c r="J79" s="30" t="str">
        <f>E24</f>
        <v>VDI projekt s.r.o.</v>
      </c>
      <c r="K79" s="33"/>
      <c r="L79" s="36"/>
    </row>
    <row r="80" spans="2:12" s="1" customFormat="1" ht="10.35" customHeight="1" x14ac:dyDescent="0.2">
      <c r="B80" s="32"/>
      <c r="C80" s="33"/>
      <c r="D80" s="33"/>
      <c r="E80" s="33"/>
      <c r="F80" s="33"/>
      <c r="G80" s="33"/>
      <c r="H80" s="33"/>
      <c r="I80" s="101"/>
      <c r="J80" s="33"/>
      <c r="K80" s="33"/>
      <c r="L80" s="36"/>
    </row>
    <row r="81" spans="2:65" s="8" customFormat="1" ht="29.25" customHeight="1" x14ac:dyDescent="0.2">
      <c r="B81" s="139"/>
      <c r="C81" s="140" t="s">
        <v>108</v>
      </c>
      <c r="D81" s="141" t="s">
        <v>60</v>
      </c>
      <c r="E81" s="141" t="s">
        <v>56</v>
      </c>
      <c r="F81" s="141" t="s">
        <v>57</v>
      </c>
      <c r="G81" s="141" t="s">
        <v>109</v>
      </c>
      <c r="H81" s="141" t="s">
        <v>110</v>
      </c>
      <c r="I81" s="142" t="s">
        <v>111</v>
      </c>
      <c r="J81" s="141" t="s">
        <v>101</v>
      </c>
      <c r="K81" s="143" t="s">
        <v>112</v>
      </c>
      <c r="L81" s="144"/>
      <c r="M81" s="62" t="s">
        <v>1</v>
      </c>
      <c r="N81" s="63" t="s">
        <v>45</v>
      </c>
      <c r="O81" s="63" t="s">
        <v>113</v>
      </c>
      <c r="P81" s="63" t="s">
        <v>114</v>
      </c>
      <c r="Q81" s="63" t="s">
        <v>115</v>
      </c>
      <c r="R81" s="63" t="s">
        <v>116</v>
      </c>
      <c r="S81" s="63" t="s">
        <v>117</v>
      </c>
      <c r="T81" s="64" t="s">
        <v>118</v>
      </c>
    </row>
    <row r="82" spans="2:65" s="1" customFormat="1" ht="22.9" customHeight="1" x14ac:dyDescent="0.25">
      <c r="B82" s="32"/>
      <c r="C82" s="69" t="s">
        <v>119</v>
      </c>
      <c r="D82" s="33"/>
      <c r="E82" s="33"/>
      <c r="F82" s="33"/>
      <c r="G82" s="33"/>
      <c r="H82" s="33"/>
      <c r="I82" s="101"/>
      <c r="J82" s="145">
        <f>BK82</f>
        <v>0</v>
      </c>
      <c r="K82" s="33"/>
      <c r="L82" s="36"/>
      <c r="M82" s="65"/>
      <c r="N82" s="66"/>
      <c r="O82" s="66"/>
      <c r="P82" s="146">
        <f>P83+P98+P120</f>
        <v>0</v>
      </c>
      <c r="Q82" s="66"/>
      <c r="R82" s="146">
        <f>R83+R98+R120</f>
        <v>0</v>
      </c>
      <c r="S82" s="66"/>
      <c r="T82" s="147">
        <f>T83+T98+T120</f>
        <v>0</v>
      </c>
      <c r="AT82" s="15" t="s">
        <v>74</v>
      </c>
      <c r="AU82" s="15" t="s">
        <v>103</v>
      </c>
      <c r="BK82" s="148">
        <f>BK83+BK98+BK120</f>
        <v>0</v>
      </c>
    </row>
    <row r="83" spans="2:65" s="9" customFormat="1" ht="25.9" customHeight="1" x14ac:dyDescent="0.2">
      <c r="B83" s="149"/>
      <c r="C83" s="150"/>
      <c r="D83" s="151" t="s">
        <v>74</v>
      </c>
      <c r="E83" s="152" t="s">
        <v>120</v>
      </c>
      <c r="F83" s="152" t="s">
        <v>121</v>
      </c>
      <c r="G83" s="150"/>
      <c r="H83" s="150"/>
      <c r="I83" s="153"/>
      <c r="J83" s="154">
        <f>BK83</f>
        <v>0</v>
      </c>
      <c r="K83" s="150"/>
      <c r="L83" s="155"/>
      <c r="M83" s="156"/>
      <c r="N83" s="157"/>
      <c r="O83" s="157"/>
      <c r="P83" s="158">
        <f>SUM(P84:P97)</f>
        <v>0</v>
      </c>
      <c r="Q83" s="157"/>
      <c r="R83" s="158">
        <f>SUM(R84:R97)</f>
        <v>0</v>
      </c>
      <c r="S83" s="157"/>
      <c r="T83" s="159">
        <f>SUM(T84:T97)</f>
        <v>0</v>
      </c>
      <c r="AR83" s="160" t="s">
        <v>122</v>
      </c>
      <c r="AT83" s="161" t="s">
        <v>74</v>
      </c>
      <c r="AU83" s="161" t="s">
        <v>75</v>
      </c>
      <c r="AY83" s="160" t="s">
        <v>123</v>
      </c>
      <c r="BK83" s="162">
        <f>SUM(BK84:BK97)</f>
        <v>0</v>
      </c>
    </row>
    <row r="84" spans="2:65" s="1" customFormat="1" ht="16.5" customHeight="1" x14ac:dyDescent="0.2">
      <c r="B84" s="32"/>
      <c r="C84" s="163" t="s">
        <v>23</v>
      </c>
      <c r="D84" s="163" t="s">
        <v>124</v>
      </c>
      <c r="E84" s="164" t="s">
        <v>125</v>
      </c>
      <c r="F84" s="165" t="s">
        <v>126</v>
      </c>
      <c r="G84" s="166" t="s">
        <v>127</v>
      </c>
      <c r="H84" s="167">
        <v>1</v>
      </c>
      <c r="I84" s="168"/>
      <c r="J84" s="169">
        <f>ROUND(I84*H84,2)</f>
        <v>0</v>
      </c>
      <c r="K84" s="165" t="s">
        <v>128</v>
      </c>
      <c r="L84" s="36"/>
      <c r="M84" s="170" t="s">
        <v>1</v>
      </c>
      <c r="N84" s="171" t="s">
        <v>46</v>
      </c>
      <c r="O84" s="58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5" t="s">
        <v>129</v>
      </c>
      <c r="AT84" s="15" t="s">
        <v>124</v>
      </c>
      <c r="AU84" s="15" t="s">
        <v>23</v>
      </c>
      <c r="AY84" s="15" t="s">
        <v>123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5" t="s">
        <v>23</v>
      </c>
      <c r="BK84" s="174">
        <f>ROUND(I84*H84,2)</f>
        <v>0</v>
      </c>
      <c r="BL84" s="15" t="s">
        <v>129</v>
      </c>
      <c r="BM84" s="15" t="s">
        <v>130</v>
      </c>
    </row>
    <row r="85" spans="2:65" s="1" customFormat="1" ht="11.25" x14ac:dyDescent="0.2">
      <c r="B85" s="32"/>
      <c r="C85" s="33"/>
      <c r="D85" s="175" t="s">
        <v>131</v>
      </c>
      <c r="E85" s="33"/>
      <c r="F85" s="176" t="s">
        <v>132</v>
      </c>
      <c r="G85" s="33"/>
      <c r="H85" s="33"/>
      <c r="I85" s="101"/>
      <c r="J85" s="33"/>
      <c r="K85" s="33"/>
      <c r="L85" s="36"/>
      <c r="M85" s="177"/>
      <c r="N85" s="58"/>
      <c r="O85" s="58"/>
      <c r="P85" s="58"/>
      <c r="Q85" s="58"/>
      <c r="R85" s="58"/>
      <c r="S85" s="58"/>
      <c r="T85" s="59"/>
      <c r="AT85" s="15" t="s">
        <v>131</v>
      </c>
      <c r="AU85" s="15" t="s">
        <v>23</v>
      </c>
    </row>
    <row r="86" spans="2:65" s="1" customFormat="1" ht="16.5" customHeight="1" x14ac:dyDescent="0.2">
      <c r="B86" s="32"/>
      <c r="C86" s="163" t="s">
        <v>84</v>
      </c>
      <c r="D86" s="163" t="s">
        <v>124</v>
      </c>
      <c r="E86" s="164" t="s">
        <v>133</v>
      </c>
      <c r="F86" s="165" t="s">
        <v>134</v>
      </c>
      <c r="G86" s="166" t="s">
        <v>135</v>
      </c>
      <c r="H86" s="167">
        <v>1</v>
      </c>
      <c r="I86" s="168"/>
      <c r="J86" s="169">
        <f>ROUND(I86*H86,2)</f>
        <v>0</v>
      </c>
      <c r="K86" s="165" t="s">
        <v>128</v>
      </c>
      <c r="L86" s="36"/>
      <c r="M86" s="170" t="s">
        <v>1</v>
      </c>
      <c r="N86" s="171" t="s">
        <v>46</v>
      </c>
      <c r="O86" s="58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5" t="s">
        <v>129</v>
      </c>
      <c r="AT86" s="15" t="s">
        <v>124</v>
      </c>
      <c r="AU86" s="15" t="s">
        <v>23</v>
      </c>
      <c r="AY86" s="15" t="s">
        <v>123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5" t="s">
        <v>23</v>
      </c>
      <c r="BK86" s="174">
        <f>ROUND(I86*H86,2)</f>
        <v>0</v>
      </c>
      <c r="BL86" s="15" t="s">
        <v>129</v>
      </c>
      <c r="BM86" s="15" t="s">
        <v>136</v>
      </c>
    </row>
    <row r="87" spans="2:65" s="1" customFormat="1" ht="11.25" x14ac:dyDescent="0.2">
      <c r="B87" s="32"/>
      <c r="C87" s="33"/>
      <c r="D87" s="175" t="s">
        <v>131</v>
      </c>
      <c r="E87" s="33"/>
      <c r="F87" s="176" t="s">
        <v>137</v>
      </c>
      <c r="G87" s="33"/>
      <c r="H87" s="33"/>
      <c r="I87" s="101"/>
      <c r="J87" s="33"/>
      <c r="K87" s="33"/>
      <c r="L87" s="36"/>
      <c r="M87" s="177"/>
      <c r="N87" s="58"/>
      <c r="O87" s="58"/>
      <c r="P87" s="58"/>
      <c r="Q87" s="58"/>
      <c r="R87" s="58"/>
      <c r="S87" s="58"/>
      <c r="T87" s="59"/>
      <c r="AT87" s="15" t="s">
        <v>131</v>
      </c>
      <c r="AU87" s="15" t="s">
        <v>23</v>
      </c>
    </row>
    <row r="88" spans="2:65" s="10" customFormat="1" ht="11.25" x14ac:dyDescent="0.2">
      <c r="B88" s="178"/>
      <c r="C88" s="179"/>
      <c r="D88" s="175" t="s">
        <v>138</v>
      </c>
      <c r="E88" s="180" t="s">
        <v>1</v>
      </c>
      <c r="F88" s="181" t="s">
        <v>139</v>
      </c>
      <c r="G88" s="179"/>
      <c r="H88" s="182">
        <v>1</v>
      </c>
      <c r="I88" s="183"/>
      <c r="J88" s="179"/>
      <c r="K88" s="179"/>
      <c r="L88" s="184"/>
      <c r="M88" s="185"/>
      <c r="N88" s="186"/>
      <c r="O88" s="186"/>
      <c r="P88" s="186"/>
      <c r="Q88" s="186"/>
      <c r="R88" s="186"/>
      <c r="S88" s="186"/>
      <c r="T88" s="187"/>
      <c r="AT88" s="188" t="s">
        <v>138</v>
      </c>
      <c r="AU88" s="188" t="s">
        <v>23</v>
      </c>
      <c r="AV88" s="10" t="s">
        <v>84</v>
      </c>
      <c r="AW88" s="10" t="s">
        <v>37</v>
      </c>
      <c r="AX88" s="10" t="s">
        <v>75</v>
      </c>
      <c r="AY88" s="188" t="s">
        <v>123</v>
      </c>
    </row>
    <row r="89" spans="2:65" s="11" customFormat="1" ht="11.25" x14ac:dyDescent="0.2">
      <c r="B89" s="189"/>
      <c r="C89" s="190"/>
      <c r="D89" s="175" t="s">
        <v>138</v>
      </c>
      <c r="E89" s="191" t="s">
        <v>1</v>
      </c>
      <c r="F89" s="192" t="s">
        <v>140</v>
      </c>
      <c r="G89" s="190"/>
      <c r="H89" s="193">
        <v>1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138</v>
      </c>
      <c r="AU89" s="199" t="s">
        <v>23</v>
      </c>
      <c r="AV89" s="11" t="s">
        <v>122</v>
      </c>
      <c r="AW89" s="11" t="s">
        <v>37</v>
      </c>
      <c r="AX89" s="11" t="s">
        <v>23</v>
      </c>
      <c r="AY89" s="199" t="s">
        <v>123</v>
      </c>
    </row>
    <row r="90" spans="2:65" s="1" customFormat="1" ht="16.5" customHeight="1" x14ac:dyDescent="0.2">
      <c r="B90" s="32"/>
      <c r="C90" s="163" t="s">
        <v>141</v>
      </c>
      <c r="D90" s="163" t="s">
        <v>124</v>
      </c>
      <c r="E90" s="164" t="s">
        <v>142</v>
      </c>
      <c r="F90" s="165" t="s">
        <v>143</v>
      </c>
      <c r="G90" s="166" t="s">
        <v>135</v>
      </c>
      <c r="H90" s="167">
        <v>1</v>
      </c>
      <c r="I90" s="168"/>
      <c r="J90" s="169">
        <f>ROUND(I90*H90,2)</f>
        <v>0</v>
      </c>
      <c r="K90" s="165" t="s">
        <v>1</v>
      </c>
      <c r="L90" s="36"/>
      <c r="M90" s="170" t="s">
        <v>1</v>
      </c>
      <c r="N90" s="171" t="s">
        <v>46</v>
      </c>
      <c r="O90" s="58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5" t="s">
        <v>122</v>
      </c>
      <c r="AT90" s="15" t="s">
        <v>124</v>
      </c>
      <c r="AU90" s="15" t="s">
        <v>23</v>
      </c>
      <c r="AY90" s="15" t="s">
        <v>123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23</v>
      </c>
      <c r="BK90" s="174">
        <f>ROUND(I90*H90,2)</f>
        <v>0</v>
      </c>
      <c r="BL90" s="15" t="s">
        <v>122</v>
      </c>
      <c r="BM90" s="15" t="s">
        <v>144</v>
      </c>
    </row>
    <row r="91" spans="2:65" s="1" customFormat="1" ht="11.25" x14ac:dyDescent="0.2">
      <c r="B91" s="32"/>
      <c r="C91" s="33"/>
      <c r="D91" s="175" t="s">
        <v>131</v>
      </c>
      <c r="E91" s="33"/>
      <c r="F91" s="176" t="s">
        <v>145</v>
      </c>
      <c r="G91" s="33"/>
      <c r="H91" s="33"/>
      <c r="I91" s="101"/>
      <c r="J91" s="33"/>
      <c r="K91" s="33"/>
      <c r="L91" s="36"/>
      <c r="M91" s="177"/>
      <c r="N91" s="58"/>
      <c r="O91" s="58"/>
      <c r="P91" s="58"/>
      <c r="Q91" s="58"/>
      <c r="R91" s="58"/>
      <c r="S91" s="58"/>
      <c r="T91" s="59"/>
      <c r="AT91" s="15" t="s">
        <v>131</v>
      </c>
      <c r="AU91" s="15" t="s">
        <v>23</v>
      </c>
    </row>
    <row r="92" spans="2:65" s="10" customFormat="1" ht="11.25" x14ac:dyDescent="0.2">
      <c r="B92" s="178"/>
      <c r="C92" s="179"/>
      <c r="D92" s="175" t="s">
        <v>138</v>
      </c>
      <c r="E92" s="180" t="s">
        <v>1</v>
      </c>
      <c r="F92" s="181" t="s">
        <v>139</v>
      </c>
      <c r="G92" s="179"/>
      <c r="H92" s="182">
        <v>1</v>
      </c>
      <c r="I92" s="183"/>
      <c r="J92" s="179"/>
      <c r="K92" s="179"/>
      <c r="L92" s="184"/>
      <c r="M92" s="185"/>
      <c r="N92" s="186"/>
      <c r="O92" s="186"/>
      <c r="P92" s="186"/>
      <c r="Q92" s="186"/>
      <c r="R92" s="186"/>
      <c r="S92" s="186"/>
      <c r="T92" s="187"/>
      <c r="AT92" s="188" t="s">
        <v>138</v>
      </c>
      <c r="AU92" s="188" t="s">
        <v>23</v>
      </c>
      <c r="AV92" s="10" t="s">
        <v>84</v>
      </c>
      <c r="AW92" s="10" t="s">
        <v>37</v>
      </c>
      <c r="AX92" s="10" t="s">
        <v>75</v>
      </c>
      <c r="AY92" s="188" t="s">
        <v>123</v>
      </c>
    </row>
    <row r="93" spans="2:65" s="11" customFormat="1" ht="11.25" x14ac:dyDescent="0.2">
      <c r="B93" s="189"/>
      <c r="C93" s="190"/>
      <c r="D93" s="175" t="s">
        <v>138</v>
      </c>
      <c r="E93" s="191" t="s">
        <v>1</v>
      </c>
      <c r="F93" s="192" t="s">
        <v>140</v>
      </c>
      <c r="G93" s="190"/>
      <c r="H93" s="193">
        <v>1</v>
      </c>
      <c r="I93" s="194"/>
      <c r="J93" s="190"/>
      <c r="K93" s="190"/>
      <c r="L93" s="195"/>
      <c r="M93" s="196"/>
      <c r="N93" s="197"/>
      <c r="O93" s="197"/>
      <c r="P93" s="197"/>
      <c r="Q93" s="197"/>
      <c r="R93" s="197"/>
      <c r="S93" s="197"/>
      <c r="T93" s="198"/>
      <c r="AT93" s="199" t="s">
        <v>138</v>
      </c>
      <c r="AU93" s="199" t="s">
        <v>23</v>
      </c>
      <c r="AV93" s="11" t="s">
        <v>122</v>
      </c>
      <c r="AW93" s="11" t="s">
        <v>37</v>
      </c>
      <c r="AX93" s="11" t="s">
        <v>23</v>
      </c>
      <c r="AY93" s="199" t="s">
        <v>123</v>
      </c>
    </row>
    <row r="94" spans="2:65" s="1" customFormat="1" ht="16.5" customHeight="1" x14ac:dyDescent="0.2">
      <c r="B94" s="32"/>
      <c r="C94" s="163" t="s">
        <v>122</v>
      </c>
      <c r="D94" s="163" t="s">
        <v>124</v>
      </c>
      <c r="E94" s="164" t="s">
        <v>146</v>
      </c>
      <c r="F94" s="165" t="s">
        <v>147</v>
      </c>
      <c r="G94" s="166" t="s">
        <v>135</v>
      </c>
      <c r="H94" s="167">
        <v>1</v>
      </c>
      <c r="I94" s="168"/>
      <c r="J94" s="169">
        <f>ROUND(I94*H94,2)</f>
        <v>0</v>
      </c>
      <c r="K94" s="165" t="s">
        <v>128</v>
      </c>
      <c r="L94" s="36"/>
      <c r="M94" s="170" t="s">
        <v>1</v>
      </c>
      <c r="N94" s="171" t="s">
        <v>46</v>
      </c>
      <c r="O94" s="58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5" t="s">
        <v>122</v>
      </c>
      <c r="AT94" s="15" t="s">
        <v>124</v>
      </c>
      <c r="AU94" s="15" t="s">
        <v>23</v>
      </c>
      <c r="AY94" s="15" t="s">
        <v>123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23</v>
      </c>
      <c r="BK94" s="174">
        <f>ROUND(I94*H94,2)</f>
        <v>0</v>
      </c>
      <c r="BL94" s="15" t="s">
        <v>122</v>
      </c>
      <c r="BM94" s="15" t="s">
        <v>148</v>
      </c>
    </row>
    <row r="95" spans="2:65" s="1" customFormat="1" ht="11.25" x14ac:dyDescent="0.2">
      <c r="B95" s="32"/>
      <c r="C95" s="33"/>
      <c r="D95" s="175" t="s">
        <v>131</v>
      </c>
      <c r="E95" s="33"/>
      <c r="F95" s="176" t="s">
        <v>149</v>
      </c>
      <c r="G95" s="33"/>
      <c r="H95" s="33"/>
      <c r="I95" s="101"/>
      <c r="J95" s="33"/>
      <c r="K95" s="33"/>
      <c r="L95" s="36"/>
      <c r="M95" s="177"/>
      <c r="N95" s="58"/>
      <c r="O95" s="58"/>
      <c r="P95" s="58"/>
      <c r="Q95" s="58"/>
      <c r="R95" s="58"/>
      <c r="S95" s="58"/>
      <c r="T95" s="59"/>
      <c r="AT95" s="15" t="s">
        <v>131</v>
      </c>
      <c r="AU95" s="15" t="s">
        <v>23</v>
      </c>
    </row>
    <row r="96" spans="2:65" s="10" customFormat="1" ht="11.25" x14ac:dyDescent="0.2">
      <c r="B96" s="178"/>
      <c r="C96" s="179"/>
      <c r="D96" s="175" t="s">
        <v>138</v>
      </c>
      <c r="E96" s="180" t="s">
        <v>1</v>
      </c>
      <c r="F96" s="181" t="s">
        <v>139</v>
      </c>
      <c r="G96" s="179"/>
      <c r="H96" s="182">
        <v>1</v>
      </c>
      <c r="I96" s="183"/>
      <c r="J96" s="179"/>
      <c r="K96" s="179"/>
      <c r="L96" s="184"/>
      <c r="M96" s="185"/>
      <c r="N96" s="186"/>
      <c r="O96" s="186"/>
      <c r="P96" s="186"/>
      <c r="Q96" s="186"/>
      <c r="R96" s="186"/>
      <c r="S96" s="186"/>
      <c r="T96" s="187"/>
      <c r="AT96" s="188" t="s">
        <v>138</v>
      </c>
      <c r="AU96" s="188" t="s">
        <v>23</v>
      </c>
      <c r="AV96" s="10" t="s">
        <v>84</v>
      </c>
      <c r="AW96" s="10" t="s">
        <v>37</v>
      </c>
      <c r="AX96" s="10" t="s">
        <v>75</v>
      </c>
      <c r="AY96" s="188" t="s">
        <v>123</v>
      </c>
    </row>
    <row r="97" spans="2:65" s="11" customFormat="1" ht="11.25" x14ac:dyDescent="0.2">
      <c r="B97" s="189"/>
      <c r="C97" s="190"/>
      <c r="D97" s="175" t="s">
        <v>138</v>
      </c>
      <c r="E97" s="191" t="s">
        <v>1</v>
      </c>
      <c r="F97" s="192" t="s">
        <v>140</v>
      </c>
      <c r="G97" s="190"/>
      <c r="H97" s="193">
        <v>1</v>
      </c>
      <c r="I97" s="194"/>
      <c r="J97" s="190"/>
      <c r="K97" s="190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138</v>
      </c>
      <c r="AU97" s="199" t="s">
        <v>23</v>
      </c>
      <c r="AV97" s="11" t="s">
        <v>122</v>
      </c>
      <c r="AW97" s="11" t="s">
        <v>37</v>
      </c>
      <c r="AX97" s="11" t="s">
        <v>23</v>
      </c>
      <c r="AY97" s="199" t="s">
        <v>123</v>
      </c>
    </row>
    <row r="98" spans="2:65" s="9" customFormat="1" ht="25.9" customHeight="1" x14ac:dyDescent="0.2">
      <c r="B98" s="149"/>
      <c r="C98" s="150"/>
      <c r="D98" s="151" t="s">
        <v>74</v>
      </c>
      <c r="E98" s="152" t="s">
        <v>150</v>
      </c>
      <c r="F98" s="152" t="s">
        <v>151</v>
      </c>
      <c r="G98" s="150"/>
      <c r="H98" s="150"/>
      <c r="I98" s="153"/>
      <c r="J98" s="154">
        <f>BK98</f>
        <v>0</v>
      </c>
      <c r="K98" s="150"/>
      <c r="L98" s="155"/>
      <c r="M98" s="156"/>
      <c r="N98" s="157"/>
      <c r="O98" s="157"/>
      <c r="P98" s="158">
        <f>SUM(P99:P119)</f>
        <v>0</v>
      </c>
      <c r="Q98" s="157"/>
      <c r="R98" s="158">
        <f>SUM(R99:R119)</f>
        <v>0</v>
      </c>
      <c r="S98" s="157"/>
      <c r="T98" s="159">
        <f>SUM(T99:T119)</f>
        <v>0</v>
      </c>
      <c r="AR98" s="160" t="s">
        <v>122</v>
      </c>
      <c r="AT98" s="161" t="s">
        <v>74</v>
      </c>
      <c r="AU98" s="161" t="s">
        <v>75</v>
      </c>
      <c r="AY98" s="160" t="s">
        <v>123</v>
      </c>
      <c r="BK98" s="162">
        <f>SUM(BK99:BK119)</f>
        <v>0</v>
      </c>
    </row>
    <row r="99" spans="2:65" s="1" customFormat="1" ht="16.5" customHeight="1" x14ac:dyDescent="0.2">
      <c r="B99" s="32"/>
      <c r="C99" s="163" t="s">
        <v>152</v>
      </c>
      <c r="D99" s="163" t="s">
        <v>124</v>
      </c>
      <c r="E99" s="164" t="s">
        <v>153</v>
      </c>
      <c r="F99" s="165" t="s">
        <v>154</v>
      </c>
      <c r="G99" s="166" t="s">
        <v>135</v>
      </c>
      <c r="H99" s="167">
        <v>1</v>
      </c>
      <c r="I99" s="168"/>
      <c r="J99" s="169">
        <f>ROUND(I99*H99,2)</f>
        <v>0</v>
      </c>
      <c r="K99" s="165" t="s">
        <v>1</v>
      </c>
      <c r="L99" s="36"/>
      <c r="M99" s="170" t="s">
        <v>1</v>
      </c>
      <c r="N99" s="171" t="s">
        <v>46</v>
      </c>
      <c r="O99" s="58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5" t="s">
        <v>122</v>
      </c>
      <c r="AT99" s="15" t="s">
        <v>124</v>
      </c>
      <c r="AU99" s="15" t="s">
        <v>23</v>
      </c>
      <c r="AY99" s="15" t="s">
        <v>123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23</v>
      </c>
      <c r="BK99" s="174">
        <f>ROUND(I99*H99,2)</f>
        <v>0</v>
      </c>
      <c r="BL99" s="15" t="s">
        <v>122</v>
      </c>
      <c r="BM99" s="15" t="s">
        <v>155</v>
      </c>
    </row>
    <row r="100" spans="2:65" s="1" customFormat="1" ht="11.25" x14ac:dyDescent="0.2">
      <c r="B100" s="32"/>
      <c r="C100" s="33"/>
      <c r="D100" s="175" t="s">
        <v>131</v>
      </c>
      <c r="E100" s="33"/>
      <c r="F100" s="176" t="s">
        <v>156</v>
      </c>
      <c r="G100" s="33"/>
      <c r="H100" s="33"/>
      <c r="I100" s="101"/>
      <c r="J100" s="33"/>
      <c r="K100" s="33"/>
      <c r="L100" s="36"/>
      <c r="M100" s="177"/>
      <c r="N100" s="58"/>
      <c r="O100" s="58"/>
      <c r="P100" s="58"/>
      <c r="Q100" s="58"/>
      <c r="R100" s="58"/>
      <c r="S100" s="58"/>
      <c r="T100" s="59"/>
      <c r="AT100" s="15" t="s">
        <v>131</v>
      </c>
      <c r="AU100" s="15" t="s">
        <v>23</v>
      </c>
    </row>
    <row r="101" spans="2:65" s="10" customFormat="1" ht="11.25" x14ac:dyDescent="0.2">
      <c r="B101" s="178"/>
      <c r="C101" s="179"/>
      <c r="D101" s="175" t="s">
        <v>138</v>
      </c>
      <c r="E101" s="180" t="s">
        <v>1</v>
      </c>
      <c r="F101" s="181" t="s">
        <v>139</v>
      </c>
      <c r="G101" s="179"/>
      <c r="H101" s="182">
        <v>1</v>
      </c>
      <c r="I101" s="183"/>
      <c r="J101" s="179"/>
      <c r="K101" s="179"/>
      <c r="L101" s="184"/>
      <c r="M101" s="185"/>
      <c r="N101" s="186"/>
      <c r="O101" s="186"/>
      <c r="P101" s="186"/>
      <c r="Q101" s="186"/>
      <c r="R101" s="186"/>
      <c r="S101" s="186"/>
      <c r="T101" s="187"/>
      <c r="AT101" s="188" t="s">
        <v>138</v>
      </c>
      <c r="AU101" s="188" t="s">
        <v>23</v>
      </c>
      <c r="AV101" s="10" t="s">
        <v>84</v>
      </c>
      <c r="AW101" s="10" t="s">
        <v>37</v>
      </c>
      <c r="AX101" s="10" t="s">
        <v>75</v>
      </c>
      <c r="AY101" s="188" t="s">
        <v>123</v>
      </c>
    </row>
    <row r="102" spans="2:65" s="11" customFormat="1" ht="11.25" x14ac:dyDescent="0.2">
      <c r="B102" s="189"/>
      <c r="C102" s="190"/>
      <c r="D102" s="175" t="s">
        <v>138</v>
      </c>
      <c r="E102" s="191" t="s">
        <v>1</v>
      </c>
      <c r="F102" s="192" t="s">
        <v>140</v>
      </c>
      <c r="G102" s="190"/>
      <c r="H102" s="193">
        <v>1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138</v>
      </c>
      <c r="AU102" s="199" t="s">
        <v>23</v>
      </c>
      <c r="AV102" s="11" t="s">
        <v>122</v>
      </c>
      <c r="AW102" s="11" t="s">
        <v>37</v>
      </c>
      <c r="AX102" s="11" t="s">
        <v>23</v>
      </c>
      <c r="AY102" s="199" t="s">
        <v>123</v>
      </c>
    </row>
    <row r="103" spans="2:65" s="1" customFormat="1" ht="22.5" customHeight="1" x14ac:dyDescent="0.2">
      <c r="B103" s="32"/>
      <c r="C103" s="163" t="s">
        <v>157</v>
      </c>
      <c r="D103" s="163" t="s">
        <v>124</v>
      </c>
      <c r="E103" s="164" t="s">
        <v>158</v>
      </c>
      <c r="F103" s="165" t="s">
        <v>159</v>
      </c>
      <c r="G103" s="166" t="s">
        <v>160</v>
      </c>
      <c r="H103" s="167">
        <v>169.5</v>
      </c>
      <c r="I103" s="168"/>
      <c r="J103" s="169">
        <f>ROUND(I103*H103,2)</f>
        <v>0</v>
      </c>
      <c r="K103" s="165" t="s">
        <v>128</v>
      </c>
      <c r="L103" s="36"/>
      <c r="M103" s="170" t="s">
        <v>1</v>
      </c>
      <c r="N103" s="171" t="s">
        <v>46</v>
      </c>
      <c r="O103" s="58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129</v>
      </c>
      <c r="AT103" s="15" t="s">
        <v>124</v>
      </c>
      <c r="AU103" s="15" t="s">
        <v>23</v>
      </c>
      <c r="AY103" s="15" t="s">
        <v>123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23</v>
      </c>
      <c r="BK103" s="174">
        <f>ROUND(I103*H103,2)</f>
        <v>0</v>
      </c>
      <c r="BL103" s="15" t="s">
        <v>129</v>
      </c>
      <c r="BM103" s="15" t="s">
        <v>161</v>
      </c>
    </row>
    <row r="104" spans="2:65" s="1" customFormat="1" ht="11.25" x14ac:dyDescent="0.2">
      <c r="B104" s="32"/>
      <c r="C104" s="33"/>
      <c r="D104" s="175" t="s">
        <v>131</v>
      </c>
      <c r="E104" s="33"/>
      <c r="F104" s="176" t="s">
        <v>162</v>
      </c>
      <c r="G104" s="33"/>
      <c r="H104" s="33"/>
      <c r="I104" s="101"/>
      <c r="J104" s="33"/>
      <c r="K104" s="33"/>
      <c r="L104" s="36"/>
      <c r="M104" s="177"/>
      <c r="N104" s="58"/>
      <c r="O104" s="58"/>
      <c r="P104" s="58"/>
      <c r="Q104" s="58"/>
      <c r="R104" s="58"/>
      <c r="S104" s="58"/>
      <c r="T104" s="59"/>
      <c r="AT104" s="15" t="s">
        <v>131</v>
      </c>
      <c r="AU104" s="15" t="s">
        <v>23</v>
      </c>
    </row>
    <row r="105" spans="2:65" s="10" customFormat="1" ht="11.25" x14ac:dyDescent="0.2">
      <c r="B105" s="178"/>
      <c r="C105" s="179"/>
      <c r="D105" s="175" t="s">
        <v>138</v>
      </c>
      <c r="E105" s="180" t="s">
        <v>1</v>
      </c>
      <c r="F105" s="181" t="s">
        <v>163</v>
      </c>
      <c r="G105" s="179"/>
      <c r="H105" s="182">
        <v>169.5</v>
      </c>
      <c r="I105" s="183"/>
      <c r="J105" s="179"/>
      <c r="K105" s="179"/>
      <c r="L105" s="184"/>
      <c r="M105" s="185"/>
      <c r="N105" s="186"/>
      <c r="O105" s="186"/>
      <c r="P105" s="186"/>
      <c r="Q105" s="186"/>
      <c r="R105" s="186"/>
      <c r="S105" s="186"/>
      <c r="T105" s="187"/>
      <c r="AT105" s="188" t="s">
        <v>138</v>
      </c>
      <c r="AU105" s="188" t="s">
        <v>23</v>
      </c>
      <c r="AV105" s="10" t="s">
        <v>84</v>
      </c>
      <c r="AW105" s="10" t="s">
        <v>37</v>
      </c>
      <c r="AX105" s="10" t="s">
        <v>75</v>
      </c>
      <c r="AY105" s="188" t="s">
        <v>123</v>
      </c>
    </row>
    <row r="106" spans="2:65" s="11" customFormat="1" ht="11.25" x14ac:dyDescent="0.2">
      <c r="B106" s="189"/>
      <c r="C106" s="190"/>
      <c r="D106" s="175" t="s">
        <v>138</v>
      </c>
      <c r="E106" s="191" t="s">
        <v>1</v>
      </c>
      <c r="F106" s="192" t="s">
        <v>140</v>
      </c>
      <c r="G106" s="190"/>
      <c r="H106" s="193">
        <v>169.5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138</v>
      </c>
      <c r="AU106" s="199" t="s">
        <v>23</v>
      </c>
      <c r="AV106" s="11" t="s">
        <v>122</v>
      </c>
      <c r="AW106" s="11" t="s">
        <v>37</v>
      </c>
      <c r="AX106" s="11" t="s">
        <v>23</v>
      </c>
      <c r="AY106" s="199" t="s">
        <v>123</v>
      </c>
    </row>
    <row r="107" spans="2:65" s="1" customFormat="1" ht="16.5" customHeight="1" x14ac:dyDescent="0.2">
      <c r="B107" s="32"/>
      <c r="C107" s="163" t="s">
        <v>164</v>
      </c>
      <c r="D107" s="163" t="s">
        <v>124</v>
      </c>
      <c r="E107" s="164" t="s">
        <v>165</v>
      </c>
      <c r="F107" s="165" t="s">
        <v>166</v>
      </c>
      <c r="G107" s="166" t="s">
        <v>135</v>
      </c>
      <c r="H107" s="167">
        <v>1</v>
      </c>
      <c r="I107" s="168"/>
      <c r="J107" s="169">
        <f>ROUND(I107*H107,2)</f>
        <v>0</v>
      </c>
      <c r="K107" s="165" t="s">
        <v>1</v>
      </c>
      <c r="L107" s="36"/>
      <c r="M107" s="170" t="s">
        <v>1</v>
      </c>
      <c r="N107" s="171" t="s">
        <v>46</v>
      </c>
      <c r="O107" s="58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122</v>
      </c>
      <c r="AT107" s="15" t="s">
        <v>124</v>
      </c>
      <c r="AU107" s="15" t="s">
        <v>23</v>
      </c>
      <c r="AY107" s="15" t="s">
        <v>123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23</v>
      </c>
      <c r="BK107" s="174">
        <f>ROUND(I107*H107,2)</f>
        <v>0</v>
      </c>
      <c r="BL107" s="15" t="s">
        <v>122</v>
      </c>
      <c r="BM107" s="15" t="s">
        <v>167</v>
      </c>
    </row>
    <row r="108" spans="2:65" s="1" customFormat="1" ht="11.25" x14ac:dyDescent="0.2">
      <c r="B108" s="32"/>
      <c r="C108" s="33"/>
      <c r="D108" s="175" t="s">
        <v>131</v>
      </c>
      <c r="E108" s="33"/>
      <c r="F108" s="176" t="s">
        <v>168</v>
      </c>
      <c r="G108" s="33"/>
      <c r="H108" s="33"/>
      <c r="I108" s="101"/>
      <c r="J108" s="33"/>
      <c r="K108" s="33"/>
      <c r="L108" s="36"/>
      <c r="M108" s="177"/>
      <c r="N108" s="58"/>
      <c r="O108" s="58"/>
      <c r="P108" s="58"/>
      <c r="Q108" s="58"/>
      <c r="R108" s="58"/>
      <c r="S108" s="58"/>
      <c r="T108" s="59"/>
      <c r="AT108" s="15" t="s">
        <v>131</v>
      </c>
      <c r="AU108" s="15" t="s">
        <v>23</v>
      </c>
    </row>
    <row r="109" spans="2:65" s="10" customFormat="1" ht="11.25" x14ac:dyDescent="0.2">
      <c r="B109" s="178"/>
      <c r="C109" s="179"/>
      <c r="D109" s="175" t="s">
        <v>138</v>
      </c>
      <c r="E109" s="180" t="s">
        <v>1</v>
      </c>
      <c r="F109" s="181" t="s">
        <v>139</v>
      </c>
      <c r="G109" s="179"/>
      <c r="H109" s="182">
        <v>1</v>
      </c>
      <c r="I109" s="183"/>
      <c r="J109" s="179"/>
      <c r="K109" s="179"/>
      <c r="L109" s="184"/>
      <c r="M109" s="185"/>
      <c r="N109" s="186"/>
      <c r="O109" s="186"/>
      <c r="P109" s="186"/>
      <c r="Q109" s="186"/>
      <c r="R109" s="186"/>
      <c r="S109" s="186"/>
      <c r="T109" s="187"/>
      <c r="AT109" s="188" t="s">
        <v>138</v>
      </c>
      <c r="AU109" s="188" t="s">
        <v>23</v>
      </c>
      <c r="AV109" s="10" t="s">
        <v>84</v>
      </c>
      <c r="AW109" s="10" t="s">
        <v>37</v>
      </c>
      <c r="AX109" s="10" t="s">
        <v>75</v>
      </c>
      <c r="AY109" s="188" t="s">
        <v>123</v>
      </c>
    </row>
    <row r="110" spans="2:65" s="11" customFormat="1" ht="11.25" x14ac:dyDescent="0.2">
      <c r="B110" s="189"/>
      <c r="C110" s="190"/>
      <c r="D110" s="175" t="s">
        <v>138</v>
      </c>
      <c r="E110" s="191" t="s">
        <v>1</v>
      </c>
      <c r="F110" s="192" t="s">
        <v>140</v>
      </c>
      <c r="G110" s="190"/>
      <c r="H110" s="193">
        <v>1</v>
      </c>
      <c r="I110" s="194"/>
      <c r="J110" s="190"/>
      <c r="K110" s="190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138</v>
      </c>
      <c r="AU110" s="199" t="s">
        <v>23</v>
      </c>
      <c r="AV110" s="11" t="s">
        <v>122</v>
      </c>
      <c r="AW110" s="11" t="s">
        <v>37</v>
      </c>
      <c r="AX110" s="11" t="s">
        <v>23</v>
      </c>
      <c r="AY110" s="199" t="s">
        <v>123</v>
      </c>
    </row>
    <row r="111" spans="2:65" s="1" customFormat="1" ht="22.5" customHeight="1" x14ac:dyDescent="0.2">
      <c r="B111" s="32"/>
      <c r="C111" s="163" t="s">
        <v>169</v>
      </c>
      <c r="D111" s="163" t="s">
        <v>124</v>
      </c>
      <c r="E111" s="164" t="s">
        <v>170</v>
      </c>
      <c r="F111" s="165" t="s">
        <v>171</v>
      </c>
      <c r="G111" s="166" t="s">
        <v>135</v>
      </c>
      <c r="H111" s="167">
        <v>1</v>
      </c>
      <c r="I111" s="168"/>
      <c r="J111" s="169">
        <f>ROUND(I111*H111,2)</f>
        <v>0</v>
      </c>
      <c r="K111" s="165" t="s">
        <v>1</v>
      </c>
      <c r="L111" s="36"/>
      <c r="M111" s="170" t="s">
        <v>1</v>
      </c>
      <c r="N111" s="171" t="s">
        <v>46</v>
      </c>
      <c r="O111" s="58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5" t="s">
        <v>122</v>
      </c>
      <c r="AT111" s="15" t="s">
        <v>124</v>
      </c>
      <c r="AU111" s="15" t="s">
        <v>23</v>
      </c>
      <c r="AY111" s="15" t="s">
        <v>123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23</v>
      </c>
      <c r="BK111" s="174">
        <f>ROUND(I111*H111,2)</f>
        <v>0</v>
      </c>
      <c r="BL111" s="15" t="s">
        <v>122</v>
      </c>
      <c r="BM111" s="15" t="s">
        <v>172</v>
      </c>
    </row>
    <row r="112" spans="2:65" s="1" customFormat="1" ht="19.5" x14ac:dyDescent="0.2">
      <c r="B112" s="32"/>
      <c r="C112" s="33"/>
      <c r="D112" s="175" t="s">
        <v>131</v>
      </c>
      <c r="E112" s="33"/>
      <c r="F112" s="176" t="s">
        <v>173</v>
      </c>
      <c r="G112" s="33"/>
      <c r="H112" s="33"/>
      <c r="I112" s="101"/>
      <c r="J112" s="33"/>
      <c r="K112" s="33"/>
      <c r="L112" s="36"/>
      <c r="M112" s="177"/>
      <c r="N112" s="58"/>
      <c r="O112" s="58"/>
      <c r="P112" s="58"/>
      <c r="Q112" s="58"/>
      <c r="R112" s="58"/>
      <c r="S112" s="58"/>
      <c r="T112" s="59"/>
      <c r="AT112" s="15" t="s">
        <v>131</v>
      </c>
      <c r="AU112" s="15" t="s">
        <v>23</v>
      </c>
    </row>
    <row r="113" spans="2:65" s="12" customFormat="1" ht="11.25" x14ac:dyDescent="0.2">
      <c r="B113" s="200"/>
      <c r="C113" s="201"/>
      <c r="D113" s="175" t="s">
        <v>138</v>
      </c>
      <c r="E113" s="202" t="s">
        <v>1</v>
      </c>
      <c r="F113" s="203" t="s">
        <v>174</v>
      </c>
      <c r="G113" s="201"/>
      <c r="H113" s="202" t="s">
        <v>1</v>
      </c>
      <c r="I113" s="204"/>
      <c r="J113" s="201"/>
      <c r="K113" s="201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138</v>
      </c>
      <c r="AU113" s="209" t="s">
        <v>23</v>
      </c>
      <c r="AV113" s="12" t="s">
        <v>23</v>
      </c>
      <c r="AW113" s="12" t="s">
        <v>37</v>
      </c>
      <c r="AX113" s="12" t="s">
        <v>75</v>
      </c>
      <c r="AY113" s="209" t="s">
        <v>123</v>
      </c>
    </row>
    <row r="114" spans="2:65" s="10" customFormat="1" ht="11.25" x14ac:dyDescent="0.2">
      <c r="B114" s="178"/>
      <c r="C114" s="179"/>
      <c r="D114" s="175" t="s">
        <v>138</v>
      </c>
      <c r="E114" s="180" t="s">
        <v>1</v>
      </c>
      <c r="F114" s="181" t="s">
        <v>175</v>
      </c>
      <c r="G114" s="179"/>
      <c r="H114" s="182">
        <v>1</v>
      </c>
      <c r="I114" s="183"/>
      <c r="J114" s="179"/>
      <c r="K114" s="179"/>
      <c r="L114" s="184"/>
      <c r="M114" s="185"/>
      <c r="N114" s="186"/>
      <c r="O114" s="186"/>
      <c r="P114" s="186"/>
      <c r="Q114" s="186"/>
      <c r="R114" s="186"/>
      <c r="S114" s="186"/>
      <c r="T114" s="187"/>
      <c r="AT114" s="188" t="s">
        <v>138</v>
      </c>
      <c r="AU114" s="188" t="s">
        <v>23</v>
      </c>
      <c r="AV114" s="10" t="s">
        <v>84</v>
      </c>
      <c r="AW114" s="10" t="s">
        <v>37</v>
      </c>
      <c r="AX114" s="10" t="s">
        <v>75</v>
      </c>
      <c r="AY114" s="188" t="s">
        <v>123</v>
      </c>
    </row>
    <row r="115" spans="2:65" s="11" customFormat="1" ht="11.25" x14ac:dyDescent="0.2">
      <c r="B115" s="189"/>
      <c r="C115" s="190"/>
      <c r="D115" s="175" t="s">
        <v>138</v>
      </c>
      <c r="E115" s="191" t="s">
        <v>1</v>
      </c>
      <c r="F115" s="192" t="s">
        <v>140</v>
      </c>
      <c r="G115" s="190"/>
      <c r="H115" s="193">
        <v>1</v>
      </c>
      <c r="I115" s="194"/>
      <c r="J115" s="190"/>
      <c r="K115" s="190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138</v>
      </c>
      <c r="AU115" s="199" t="s">
        <v>23</v>
      </c>
      <c r="AV115" s="11" t="s">
        <v>122</v>
      </c>
      <c r="AW115" s="11" t="s">
        <v>37</v>
      </c>
      <c r="AX115" s="11" t="s">
        <v>23</v>
      </c>
      <c r="AY115" s="199" t="s">
        <v>123</v>
      </c>
    </row>
    <row r="116" spans="2:65" s="1" customFormat="1" ht="16.5" customHeight="1" x14ac:dyDescent="0.2">
      <c r="B116" s="32"/>
      <c r="C116" s="163" t="s">
        <v>176</v>
      </c>
      <c r="D116" s="163" t="s">
        <v>124</v>
      </c>
      <c r="E116" s="164" t="s">
        <v>177</v>
      </c>
      <c r="F116" s="165" t="s">
        <v>178</v>
      </c>
      <c r="G116" s="166" t="s">
        <v>135</v>
      </c>
      <c r="H116" s="167">
        <v>1</v>
      </c>
      <c r="I116" s="168"/>
      <c r="J116" s="169">
        <f>ROUND(I116*H116,2)</f>
        <v>0</v>
      </c>
      <c r="K116" s="165" t="s">
        <v>1</v>
      </c>
      <c r="L116" s="36"/>
      <c r="M116" s="170" t="s">
        <v>1</v>
      </c>
      <c r="N116" s="171" t="s">
        <v>46</v>
      </c>
      <c r="O116" s="58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122</v>
      </c>
      <c r="AT116" s="15" t="s">
        <v>124</v>
      </c>
      <c r="AU116" s="15" t="s">
        <v>23</v>
      </c>
      <c r="AY116" s="15" t="s">
        <v>123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23</v>
      </c>
      <c r="BK116" s="174">
        <f>ROUND(I116*H116,2)</f>
        <v>0</v>
      </c>
      <c r="BL116" s="15" t="s">
        <v>122</v>
      </c>
      <c r="BM116" s="15" t="s">
        <v>179</v>
      </c>
    </row>
    <row r="117" spans="2:65" s="1" customFormat="1" ht="11.25" x14ac:dyDescent="0.2">
      <c r="B117" s="32"/>
      <c r="C117" s="33"/>
      <c r="D117" s="175" t="s">
        <v>131</v>
      </c>
      <c r="E117" s="33"/>
      <c r="F117" s="176" t="s">
        <v>180</v>
      </c>
      <c r="G117" s="33"/>
      <c r="H117" s="33"/>
      <c r="I117" s="101"/>
      <c r="J117" s="33"/>
      <c r="K117" s="33"/>
      <c r="L117" s="36"/>
      <c r="M117" s="177"/>
      <c r="N117" s="58"/>
      <c r="O117" s="58"/>
      <c r="P117" s="58"/>
      <c r="Q117" s="58"/>
      <c r="R117" s="58"/>
      <c r="S117" s="58"/>
      <c r="T117" s="59"/>
      <c r="AT117" s="15" t="s">
        <v>131</v>
      </c>
      <c r="AU117" s="15" t="s">
        <v>23</v>
      </c>
    </row>
    <row r="118" spans="2:65" s="10" customFormat="1" ht="11.25" x14ac:dyDescent="0.2">
      <c r="B118" s="178"/>
      <c r="C118" s="179"/>
      <c r="D118" s="175" t="s">
        <v>138</v>
      </c>
      <c r="E118" s="180" t="s">
        <v>1</v>
      </c>
      <c r="F118" s="181" t="s">
        <v>139</v>
      </c>
      <c r="G118" s="179"/>
      <c r="H118" s="182">
        <v>1</v>
      </c>
      <c r="I118" s="183"/>
      <c r="J118" s="179"/>
      <c r="K118" s="179"/>
      <c r="L118" s="184"/>
      <c r="M118" s="185"/>
      <c r="N118" s="186"/>
      <c r="O118" s="186"/>
      <c r="P118" s="186"/>
      <c r="Q118" s="186"/>
      <c r="R118" s="186"/>
      <c r="S118" s="186"/>
      <c r="T118" s="187"/>
      <c r="AT118" s="188" t="s">
        <v>138</v>
      </c>
      <c r="AU118" s="188" t="s">
        <v>23</v>
      </c>
      <c r="AV118" s="10" t="s">
        <v>84</v>
      </c>
      <c r="AW118" s="10" t="s">
        <v>37</v>
      </c>
      <c r="AX118" s="10" t="s">
        <v>75</v>
      </c>
      <c r="AY118" s="188" t="s">
        <v>123</v>
      </c>
    </row>
    <row r="119" spans="2:65" s="11" customFormat="1" ht="11.25" x14ac:dyDescent="0.2">
      <c r="B119" s="189"/>
      <c r="C119" s="190"/>
      <c r="D119" s="175" t="s">
        <v>138</v>
      </c>
      <c r="E119" s="191" t="s">
        <v>1</v>
      </c>
      <c r="F119" s="192" t="s">
        <v>140</v>
      </c>
      <c r="G119" s="190"/>
      <c r="H119" s="193">
        <v>1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138</v>
      </c>
      <c r="AU119" s="199" t="s">
        <v>23</v>
      </c>
      <c r="AV119" s="11" t="s">
        <v>122</v>
      </c>
      <c r="AW119" s="11" t="s">
        <v>37</v>
      </c>
      <c r="AX119" s="11" t="s">
        <v>23</v>
      </c>
      <c r="AY119" s="199" t="s">
        <v>123</v>
      </c>
    </row>
    <row r="120" spans="2:65" s="9" customFormat="1" ht="25.9" customHeight="1" x14ac:dyDescent="0.2">
      <c r="B120" s="149"/>
      <c r="C120" s="150"/>
      <c r="D120" s="151" t="s">
        <v>74</v>
      </c>
      <c r="E120" s="152" t="s">
        <v>181</v>
      </c>
      <c r="F120" s="152" t="s">
        <v>182</v>
      </c>
      <c r="G120" s="150"/>
      <c r="H120" s="150"/>
      <c r="I120" s="153"/>
      <c r="J120" s="154">
        <f>BK120</f>
        <v>0</v>
      </c>
      <c r="K120" s="150"/>
      <c r="L120" s="155"/>
      <c r="M120" s="156"/>
      <c r="N120" s="157"/>
      <c r="O120" s="157"/>
      <c r="P120" s="158">
        <f>SUM(P121:P128)</f>
        <v>0</v>
      </c>
      <c r="Q120" s="157"/>
      <c r="R120" s="158">
        <f>SUM(R121:R128)</f>
        <v>0</v>
      </c>
      <c r="S120" s="157"/>
      <c r="T120" s="159">
        <f>SUM(T121:T128)</f>
        <v>0</v>
      </c>
      <c r="AR120" s="160" t="s">
        <v>122</v>
      </c>
      <c r="AT120" s="161" t="s">
        <v>74</v>
      </c>
      <c r="AU120" s="161" t="s">
        <v>75</v>
      </c>
      <c r="AY120" s="160" t="s">
        <v>123</v>
      </c>
      <c r="BK120" s="162">
        <f>SUM(BK121:BK128)</f>
        <v>0</v>
      </c>
    </row>
    <row r="121" spans="2:65" s="1" customFormat="1" ht="16.5" customHeight="1" x14ac:dyDescent="0.2">
      <c r="B121" s="32"/>
      <c r="C121" s="163" t="s">
        <v>27</v>
      </c>
      <c r="D121" s="163" t="s">
        <v>124</v>
      </c>
      <c r="E121" s="164" t="s">
        <v>183</v>
      </c>
      <c r="F121" s="165" t="s">
        <v>184</v>
      </c>
      <c r="G121" s="166" t="s">
        <v>127</v>
      </c>
      <c r="H121" s="167">
        <v>1</v>
      </c>
      <c r="I121" s="168"/>
      <c r="J121" s="169">
        <f>ROUND(I121*H121,2)</f>
        <v>0</v>
      </c>
      <c r="K121" s="165" t="s">
        <v>128</v>
      </c>
      <c r="L121" s="36"/>
      <c r="M121" s="170" t="s">
        <v>1</v>
      </c>
      <c r="N121" s="171" t="s">
        <v>46</v>
      </c>
      <c r="O121" s="58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AR121" s="15" t="s">
        <v>129</v>
      </c>
      <c r="AT121" s="15" t="s">
        <v>124</v>
      </c>
      <c r="AU121" s="15" t="s">
        <v>23</v>
      </c>
      <c r="AY121" s="15" t="s">
        <v>123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5" t="s">
        <v>23</v>
      </c>
      <c r="BK121" s="174">
        <f>ROUND(I121*H121,2)</f>
        <v>0</v>
      </c>
      <c r="BL121" s="15" t="s">
        <v>129</v>
      </c>
      <c r="BM121" s="15" t="s">
        <v>185</v>
      </c>
    </row>
    <row r="122" spans="2:65" s="1" customFormat="1" ht="11.25" x14ac:dyDescent="0.2">
      <c r="B122" s="32"/>
      <c r="C122" s="33"/>
      <c r="D122" s="175" t="s">
        <v>131</v>
      </c>
      <c r="E122" s="33"/>
      <c r="F122" s="176" t="s">
        <v>186</v>
      </c>
      <c r="G122" s="33"/>
      <c r="H122" s="33"/>
      <c r="I122" s="101"/>
      <c r="J122" s="33"/>
      <c r="K122" s="33"/>
      <c r="L122" s="36"/>
      <c r="M122" s="177"/>
      <c r="N122" s="58"/>
      <c r="O122" s="58"/>
      <c r="P122" s="58"/>
      <c r="Q122" s="58"/>
      <c r="R122" s="58"/>
      <c r="S122" s="58"/>
      <c r="T122" s="59"/>
      <c r="AT122" s="15" t="s">
        <v>131</v>
      </c>
      <c r="AU122" s="15" t="s">
        <v>23</v>
      </c>
    </row>
    <row r="123" spans="2:65" s="10" customFormat="1" ht="11.25" x14ac:dyDescent="0.2">
      <c r="B123" s="178"/>
      <c r="C123" s="179"/>
      <c r="D123" s="175" t="s">
        <v>138</v>
      </c>
      <c r="E123" s="180" t="s">
        <v>1</v>
      </c>
      <c r="F123" s="181" t="s">
        <v>187</v>
      </c>
      <c r="G123" s="179"/>
      <c r="H123" s="182">
        <v>1</v>
      </c>
      <c r="I123" s="183"/>
      <c r="J123" s="179"/>
      <c r="K123" s="179"/>
      <c r="L123" s="184"/>
      <c r="M123" s="185"/>
      <c r="N123" s="186"/>
      <c r="O123" s="186"/>
      <c r="P123" s="186"/>
      <c r="Q123" s="186"/>
      <c r="R123" s="186"/>
      <c r="S123" s="186"/>
      <c r="T123" s="187"/>
      <c r="AT123" s="188" t="s">
        <v>138</v>
      </c>
      <c r="AU123" s="188" t="s">
        <v>23</v>
      </c>
      <c r="AV123" s="10" t="s">
        <v>84</v>
      </c>
      <c r="AW123" s="10" t="s">
        <v>37</v>
      </c>
      <c r="AX123" s="10" t="s">
        <v>75</v>
      </c>
      <c r="AY123" s="188" t="s">
        <v>123</v>
      </c>
    </row>
    <row r="124" spans="2:65" s="11" customFormat="1" ht="11.25" x14ac:dyDescent="0.2">
      <c r="B124" s="189"/>
      <c r="C124" s="190"/>
      <c r="D124" s="175" t="s">
        <v>138</v>
      </c>
      <c r="E124" s="191" t="s">
        <v>1</v>
      </c>
      <c r="F124" s="192" t="s">
        <v>140</v>
      </c>
      <c r="G124" s="190"/>
      <c r="H124" s="193">
        <v>1</v>
      </c>
      <c r="I124" s="194"/>
      <c r="J124" s="190"/>
      <c r="K124" s="190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138</v>
      </c>
      <c r="AU124" s="199" t="s">
        <v>23</v>
      </c>
      <c r="AV124" s="11" t="s">
        <v>122</v>
      </c>
      <c r="AW124" s="11" t="s">
        <v>37</v>
      </c>
      <c r="AX124" s="11" t="s">
        <v>23</v>
      </c>
      <c r="AY124" s="199" t="s">
        <v>123</v>
      </c>
    </row>
    <row r="125" spans="2:65" s="1" customFormat="1" ht="16.5" customHeight="1" x14ac:dyDescent="0.2">
      <c r="B125" s="32"/>
      <c r="C125" s="163" t="s">
        <v>188</v>
      </c>
      <c r="D125" s="163" t="s">
        <v>124</v>
      </c>
      <c r="E125" s="164" t="s">
        <v>189</v>
      </c>
      <c r="F125" s="165" t="s">
        <v>190</v>
      </c>
      <c r="G125" s="166" t="s">
        <v>135</v>
      </c>
      <c r="H125" s="167">
        <v>1</v>
      </c>
      <c r="I125" s="168"/>
      <c r="J125" s="169">
        <f>ROUND(I125*H125,2)</f>
        <v>0</v>
      </c>
      <c r="K125" s="165" t="s">
        <v>1</v>
      </c>
      <c r="L125" s="36"/>
      <c r="M125" s="170" t="s">
        <v>1</v>
      </c>
      <c r="N125" s="171" t="s">
        <v>46</v>
      </c>
      <c r="O125" s="58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5" t="s">
        <v>122</v>
      </c>
      <c r="AT125" s="15" t="s">
        <v>124</v>
      </c>
      <c r="AU125" s="15" t="s">
        <v>23</v>
      </c>
      <c r="AY125" s="15" t="s">
        <v>123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23</v>
      </c>
      <c r="BK125" s="174">
        <f>ROUND(I125*H125,2)</f>
        <v>0</v>
      </c>
      <c r="BL125" s="15" t="s">
        <v>122</v>
      </c>
      <c r="BM125" s="15" t="s">
        <v>191</v>
      </c>
    </row>
    <row r="126" spans="2:65" s="1" customFormat="1" ht="11.25" x14ac:dyDescent="0.2">
      <c r="B126" s="32"/>
      <c r="C126" s="33"/>
      <c r="D126" s="175" t="s">
        <v>131</v>
      </c>
      <c r="E126" s="33"/>
      <c r="F126" s="176" t="s">
        <v>192</v>
      </c>
      <c r="G126" s="33"/>
      <c r="H126" s="33"/>
      <c r="I126" s="101"/>
      <c r="J126" s="33"/>
      <c r="K126" s="33"/>
      <c r="L126" s="36"/>
      <c r="M126" s="177"/>
      <c r="N126" s="58"/>
      <c r="O126" s="58"/>
      <c r="P126" s="58"/>
      <c r="Q126" s="58"/>
      <c r="R126" s="58"/>
      <c r="S126" s="58"/>
      <c r="T126" s="59"/>
      <c r="AT126" s="15" t="s">
        <v>131</v>
      </c>
      <c r="AU126" s="15" t="s">
        <v>23</v>
      </c>
    </row>
    <row r="127" spans="2:65" s="10" customFormat="1" ht="11.25" x14ac:dyDescent="0.2">
      <c r="B127" s="178"/>
      <c r="C127" s="179"/>
      <c r="D127" s="175" t="s">
        <v>138</v>
      </c>
      <c r="E127" s="180" t="s">
        <v>1</v>
      </c>
      <c r="F127" s="181" t="s">
        <v>139</v>
      </c>
      <c r="G127" s="179"/>
      <c r="H127" s="182">
        <v>1</v>
      </c>
      <c r="I127" s="183"/>
      <c r="J127" s="179"/>
      <c r="K127" s="179"/>
      <c r="L127" s="184"/>
      <c r="M127" s="185"/>
      <c r="N127" s="186"/>
      <c r="O127" s="186"/>
      <c r="P127" s="186"/>
      <c r="Q127" s="186"/>
      <c r="R127" s="186"/>
      <c r="S127" s="186"/>
      <c r="T127" s="187"/>
      <c r="AT127" s="188" t="s">
        <v>138</v>
      </c>
      <c r="AU127" s="188" t="s">
        <v>23</v>
      </c>
      <c r="AV127" s="10" t="s">
        <v>84</v>
      </c>
      <c r="AW127" s="10" t="s">
        <v>37</v>
      </c>
      <c r="AX127" s="10" t="s">
        <v>75</v>
      </c>
      <c r="AY127" s="188" t="s">
        <v>123</v>
      </c>
    </row>
    <row r="128" spans="2:65" s="11" customFormat="1" ht="11.25" x14ac:dyDescent="0.2">
      <c r="B128" s="189"/>
      <c r="C128" s="190"/>
      <c r="D128" s="175" t="s">
        <v>138</v>
      </c>
      <c r="E128" s="191" t="s">
        <v>1</v>
      </c>
      <c r="F128" s="192" t="s">
        <v>140</v>
      </c>
      <c r="G128" s="190"/>
      <c r="H128" s="193">
        <v>1</v>
      </c>
      <c r="I128" s="194"/>
      <c r="J128" s="190"/>
      <c r="K128" s="190"/>
      <c r="L128" s="195"/>
      <c r="M128" s="210"/>
      <c r="N128" s="211"/>
      <c r="O128" s="211"/>
      <c r="P128" s="211"/>
      <c r="Q128" s="211"/>
      <c r="R128" s="211"/>
      <c r="S128" s="211"/>
      <c r="T128" s="212"/>
      <c r="AT128" s="199" t="s">
        <v>138</v>
      </c>
      <c r="AU128" s="199" t="s">
        <v>23</v>
      </c>
      <c r="AV128" s="11" t="s">
        <v>122</v>
      </c>
      <c r="AW128" s="11" t="s">
        <v>37</v>
      </c>
      <c r="AX128" s="11" t="s">
        <v>23</v>
      </c>
      <c r="AY128" s="199" t="s">
        <v>123</v>
      </c>
    </row>
    <row r="129" spans="2:12" s="1" customFormat="1" ht="6.95" customHeight="1" x14ac:dyDescent="0.2">
      <c r="B129" s="44"/>
      <c r="C129" s="45"/>
      <c r="D129" s="45"/>
      <c r="E129" s="45"/>
      <c r="F129" s="45"/>
      <c r="G129" s="45"/>
      <c r="H129" s="45"/>
      <c r="I129" s="123"/>
      <c r="J129" s="45"/>
      <c r="K129" s="45"/>
      <c r="L129" s="36"/>
    </row>
  </sheetData>
  <sheetProtection algorithmName="SHA-512" hashValue="5J8fxDQvci6T5vLnwB7/qy+J6u6pe3QT4TUErmDkk37iqbXFyT0KlaaXYhBG3w6t0dcCcC4rXONl/UVMa1j5gA==" saltValue="FUhjPs5uWfhJzgQHoVUmQVH3LISW7Npr4nMZzdym1TPjj/mIHdO3RoktPRX4KNnTTvPjP/x6pKYebfrdAUkjcQ==" spinCount="100000" sheet="1" objects="1" scenarios="1" formatColumns="0" formatRows="0" autoFilter="0"/>
  <autoFilter ref="C81:K12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04"/>
  <sheetViews>
    <sheetView showGridLines="0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87</v>
      </c>
    </row>
    <row r="3" spans="2:46" ht="6.95" customHeight="1" x14ac:dyDescent="0.2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84</v>
      </c>
    </row>
    <row r="4" spans="2:46" ht="24.95" customHeight="1" x14ac:dyDescent="0.2">
      <c r="B4" s="18"/>
      <c r="D4" s="99" t="s">
        <v>94</v>
      </c>
      <c r="L4" s="18"/>
      <c r="M4" s="22" t="s">
        <v>10</v>
      </c>
      <c r="AT4" s="15" t="s">
        <v>4</v>
      </c>
    </row>
    <row r="5" spans="2:46" ht="6.95" customHeight="1" x14ac:dyDescent="0.2">
      <c r="B5" s="18"/>
      <c r="L5" s="18"/>
    </row>
    <row r="6" spans="2:46" ht="12" customHeight="1" x14ac:dyDescent="0.2">
      <c r="B6" s="18"/>
      <c r="D6" s="100" t="s">
        <v>16</v>
      </c>
      <c r="L6" s="18"/>
    </row>
    <row r="7" spans="2:46" ht="16.5" customHeight="1" x14ac:dyDescent="0.2">
      <c r="B7" s="18"/>
      <c r="E7" s="275" t="str">
        <f>'Rekapitulace stavby'!K6</f>
        <v>Rekonstrukce vodní nádrže na parc.č.51/12, k.ú.Kamýk u Velkých Přílep</v>
      </c>
      <c r="F7" s="276"/>
      <c r="G7" s="276"/>
      <c r="H7" s="276"/>
      <c r="L7" s="18"/>
    </row>
    <row r="8" spans="2:46" s="1" customFormat="1" ht="12" customHeight="1" x14ac:dyDescent="0.2">
      <c r="B8" s="36"/>
      <c r="D8" s="100" t="s">
        <v>95</v>
      </c>
      <c r="I8" s="101"/>
      <c r="L8" s="36"/>
    </row>
    <row r="9" spans="2:46" s="1" customFormat="1" ht="36.950000000000003" customHeight="1" x14ac:dyDescent="0.2">
      <c r="B9" s="36"/>
      <c r="E9" s="277" t="s">
        <v>193</v>
      </c>
      <c r="F9" s="278"/>
      <c r="G9" s="278"/>
      <c r="H9" s="278"/>
      <c r="I9" s="101"/>
      <c r="L9" s="36"/>
    </row>
    <row r="10" spans="2:46" s="1" customFormat="1" ht="11.25" x14ac:dyDescent="0.2">
      <c r="B10" s="36"/>
      <c r="I10" s="101"/>
      <c r="L10" s="36"/>
    </row>
    <row r="11" spans="2:46" s="1" customFormat="1" ht="12" customHeight="1" x14ac:dyDescent="0.2">
      <c r="B11" s="36"/>
      <c r="D11" s="100" t="s">
        <v>19</v>
      </c>
      <c r="F11" s="15" t="s">
        <v>20</v>
      </c>
      <c r="I11" s="102" t="s">
        <v>21</v>
      </c>
      <c r="J11" s="15" t="s">
        <v>1</v>
      </c>
      <c r="L11" s="36"/>
    </row>
    <row r="12" spans="2:46" s="1" customFormat="1" ht="12" customHeight="1" x14ac:dyDescent="0.2">
      <c r="B12" s="36"/>
      <c r="D12" s="100" t="s">
        <v>24</v>
      </c>
      <c r="F12" s="15" t="s">
        <v>25</v>
      </c>
      <c r="I12" s="102" t="s">
        <v>26</v>
      </c>
      <c r="J12" s="103">
        <f>'Rekapitulace stavby'!AN8</f>
        <v>43739</v>
      </c>
      <c r="L12" s="36"/>
    </row>
    <row r="13" spans="2:46" s="1" customFormat="1" ht="10.9" customHeight="1" x14ac:dyDescent="0.2">
      <c r="B13" s="36"/>
      <c r="I13" s="101"/>
      <c r="L13" s="36"/>
    </row>
    <row r="14" spans="2:46" s="1" customFormat="1" ht="12" customHeight="1" x14ac:dyDescent="0.2">
      <c r="B14" s="36"/>
      <c r="D14" s="100" t="s">
        <v>29</v>
      </c>
      <c r="I14" s="102" t="s">
        <v>30</v>
      </c>
      <c r="J14" s="15" t="s">
        <v>1</v>
      </c>
      <c r="L14" s="36"/>
    </row>
    <row r="15" spans="2:46" s="1" customFormat="1" ht="18" customHeight="1" x14ac:dyDescent="0.2">
      <c r="B15" s="36"/>
      <c r="E15" s="15" t="s">
        <v>31</v>
      </c>
      <c r="I15" s="102" t="s">
        <v>32</v>
      </c>
      <c r="J15" s="15" t="s">
        <v>1</v>
      </c>
      <c r="L15" s="36"/>
    </row>
    <row r="16" spans="2:46" s="1" customFormat="1" ht="6.95" customHeight="1" x14ac:dyDescent="0.2">
      <c r="B16" s="36"/>
      <c r="I16" s="101"/>
      <c r="L16" s="36"/>
    </row>
    <row r="17" spans="2:12" s="1" customFormat="1" ht="12" customHeight="1" x14ac:dyDescent="0.2">
      <c r="B17" s="36"/>
      <c r="D17" s="100" t="s">
        <v>33</v>
      </c>
      <c r="I17" s="102" t="s">
        <v>30</v>
      </c>
      <c r="J17" s="28" t="str">
        <f>'Rekapitulace stavby'!AN13</f>
        <v>Vyplň údaj</v>
      </c>
      <c r="L17" s="36"/>
    </row>
    <row r="18" spans="2:12" s="1" customFormat="1" ht="18" customHeight="1" x14ac:dyDescent="0.2">
      <c r="B18" s="36"/>
      <c r="E18" s="279" t="str">
        <f>'Rekapitulace stavby'!E14</f>
        <v>Vyplň údaj</v>
      </c>
      <c r="F18" s="280"/>
      <c r="G18" s="280"/>
      <c r="H18" s="280"/>
      <c r="I18" s="102" t="s">
        <v>32</v>
      </c>
      <c r="J18" s="28" t="str">
        <f>'Rekapitulace stavby'!AN14</f>
        <v>Vyplň údaj</v>
      </c>
      <c r="L18" s="36"/>
    </row>
    <row r="19" spans="2:12" s="1" customFormat="1" ht="6.95" customHeight="1" x14ac:dyDescent="0.2">
      <c r="B19" s="36"/>
      <c r="I19" s="101"/>
      <c r="L19" s="36"/>
    </row>
    <row r="20" spans="2:12" s="1" customFormat="1" ht="12" customHeight="1" x14ac:dyDescent="0.2">
      <c r="B20" s="36"/>
      <c r="D20" s="100" t="s">
        <v>35</v>
      </c>
      <c r="I20" s="102" t="s">
        <v>30</v>
      </c>
      <c r="J20" s="15" t="s">
        <v>1</v>
      </c>
      <c r="L20" s="36"/>
    </row>
    <row r="21" spans="2:12" s="1" customFormat="1" ht="18" customHeight="1" x14ac:dyDescent="0.2">
      <c r="B21" s="36"/>
      <c r="E21" s="15" t="s">
        <v>36</v>
      </c>
      <c r="I21" s="102" t="s">
        <v>32</v>
      </c>
      <c r="J21" s="15" t="s">
        <v>1</v>
      </c>
      <c r="L21" s="36"/>
    </row>
    <row r="22" spans="2:12" s="1" customFormat="1" ht="6.95" customHeight="1" x14ac:dyDescent="0.2">
      <c r="B22" s="36"/>
      <c r="I22" s="101"/>
      <c r="L22" s="36"/>
    </row>
    <row r="23" spans="2:12" s="1" customFormat="1" ht="12" customHeight="1" x14ac:dyDescent="0.2">
      <c r="B23" s="36"/>
      <c r="D23" s="100" t="s">
        <v>38</v>
      </c>
      <c r="I23" s="102" t="s">
        <v>30</v>
      </c>
      <c r="J23" s="15" t="s">
        <v>1</v>
      </c>
      <c r="L23" s="36"/>
    </row>
    <row r="24" spans="2:12" s="1" customFormat="1" ht="18" customHeight="1" x14ac:dyDescent="0.2">
      <c r="B24" s="36"/>
      <c r="E24" s="15" t="s">
        <v>36</v>
      </c>
      <c r="I24" s="102" t="s">
        <v>32</v>
      </c>
      <c r="J24" s="15" t="s">
        <v>1</v>
      </c>
      <c r="L24" s="36"/>
    </row>
    <row r="25" spans="2:12" s="1" customFormat="1" ht="6.95" customHeight="1" x14ac:dyDescent="0.2">
      <c r="B25" s="36"/>
      <c r="I25" s="101"/>
      <c r="L25" s="36"/>
    </row>
    <row r="26" spans="2:12" s="1" customFormat="1" ht="12" customHeight="1" x14ac:dyDescent="0.2">
      <c r="B26" s="36"/>
      <c r="D26" s="100" t="s">
        <v>39</v>
      </c>
      <c r="I26" s="101"/>
      <c r="L26" s="36"/>
    </row>
    <row r="27" spans="2:12" s="6" customFormat="1" ht="16.5" customHeight="1" x14ac:dyDescent="0.2">
      <c r="B27" s="104"/>
      <c r="E27" s="281" t="s">
        <v>1</v>
      </c>
      <c r="F27" s="281"/>
      <c r="G27" s="281"/>
      <c r="H27" s="281"/>
      <c r="I27" s="105"/>
      <c r="L27" s="104"/>
    </row>
    <row r="28" spans="2:12" s="1" customFormat="1" ht="6.95" customHeight="1" x14ac:dyDescent="0.2">
      <c r="B28" s="36"/>
      <c r="I28" s="101"/>
      <c r="L28" s="36"/>
    </row>
    <row r="29" spans="2:12" s="1" customFormat="1" ht="6.95" customHeight="1" x14ac:dyDescent="0.2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 x14ac:dyDescent="0.2">
      <c r="B30" s="36"/>
      <c r="D30" s="107" t="s">
        <v>41</v>
      </c>
      <c r="I30" s="101"/>
      <c r="J30" s="108">
        <f>ROUND(J93, 2)</f>
        <v>0</v>
      </c>
      <c r="L30" s="36"/>
    </row>
    <row r="31" spans="2:12" s="1" customFormat="1" ht="6.95" customHeight="1" x14ac:dyDescent="0.2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 x14ac:dyDescent="0.2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 x14ac:dyDescent="0.2">
      <c r="B33" s="36"/>
      <c r="D33" s="100" t="s">
        <v>45</v>
      </c>
      <c r="E33" s="100" t="s">
        <v>46</v>
      </c>
      <c r="F33" s="111">
        <f>ROUND((SUM(BE93:BE503)),  2)</f>
        <v>0</v>
      </c>
      <c r="I33" s="112">
        <v>0.21</v>
      </c>
      <c r="J33" s="111">
        <f>ROUND(((SUM(BE93:BE503))*I33),  2)</f>
        <v>0</v>
      </c>
      <c r="L33" s="36"/>
    </row>
    <row r="34" spans="2:12" s="1" customFormat="1" ht="14.45" customHeight="1" x14ac:dyDescent="0.2">
      <c r="B34" s="36"/>
      <c r="E34" s="100" t="s">
        <v>47</v>
      </c>
      <c r="F34" s="111">
        <f>ROUND((SUM(BF93:BF503)),  2)</f>
        <v>0</v>
      </c>
      <c r="I34" s="112">
        <v>0.15</v>
      </c>
      <c r="J34" s="111">
        <f>ROUND(((SUM(BF93:BF503))*I34),  2)</f>
        <v>0</v>
      </c>
      <c r="L34" s="36"/>
    </row>
    <row r="35" spans="2:12" s="1" customFormat="1" ht="14.45" hidden="1" customHeight="1" x14ac:dyDescent="0.2">
      <c r="B35" s="36"/>
      <c r="E35" s="100" t="s">
        <v>48</v>
      </c>
      <c r="F35" s="111">
        <f>ROUND((SUM(BG93:BG503)),  2)</f>
        <v>0</v>
      </c>
      <c r="I35" s="112">
        <v>0.21</v>
      </c>
      <c r="J35" s="111">
        <f>0</f>
        <v>0</v>
      </c>
      <c r="L35" s="36"/>
    </row>
    <row r="36" spans="2:12" s="1" customFormat="1" ht="14.45" hidden="1" customHeight="1" x14ac:dyDescent="0.2">
      <c r="B36" s="36"/>
      <c r="E36" s="100" t="s">
        <v>49</v>
      </c>
      <c r="F36" s="111">
        <f>ROUND((SUM(BH93:BH503)),  2)</f>
        <v>0</v>
      </c>
      <c r="I36" s="112">
        <v>0.15</v>
      </c>
      <c r="J36" s="111">
        <f>0</f>
        <v>0</v>
      </c>
      <c r="L36" s="36"/>
    </row>
    <row r="37" spans="2:12" s="1" customFormat="1" ht="14.45" hidden="1" customHeight="1" x14ac:dyDescent="0.2">
      <c r="B37" s="36"/>
      <c r="E37" s="100" t="s">
        <v>50</v>
      </c>
      <c r="F37" s="111">
        <f>ROUND((SUM(BI93:BI503)),  2)</f>
        <v>0</v>
      </c>
      <c r="I37" s="112">
        <v>0</v>
      </c>
      <c r="J37" s="111">
        <f>0</f>
        <v>0</v>
      </c>
      <c r="L37" s="36"/>
    </row>
    <row r="38" spans="2:12" s="1" customFormat="1" ht="6.95" customHeight="1" x14ac:dyDescent="0.2">
      <c r="B38" s="36"/>
      <c r="I38" s="101"/>
      <c r="L38" s="36"/>
    </row>
    <row r="39" spans="2:12" s="1" customFormat="1" ht="25.35" customHeight="1" x14ac:dyDescent="0.2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 x14ac:dyDescent="0.2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 x14ac:dyDescent="0.2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 x14ac:dyDescent="0.2">
      <c r="B45" s="32"/>
      <c r="C45" s="21" t="s">
        <v>99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 x14ac:dyDescent="0.2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 x14ac:dyDescent="0.2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 x14ac:dyDescent="0.2">
      <c r="B48" s="32"/>
      <c r="C48" s="33"/>
      <c r="D48" s="33"/>
      <c r="E48" s="282" t="str">
        <f>E7</f>
        <v>Rekonstrukce vodní nádrže na parc.č.51/12, k.ú.Kamýk u Velkých Přílep</v>
      </c>
      <c r="F48" s="283"/>
      <c r="G48" s="283"/>
      <c r="H48" s="283"/>
      <c r="I48" s="101"/>
      <c r="J48" s="33"/>
      <c r="K48" s="33"/>
      <c r="L48" s="36"/>
    </row>
    <row r="49" spans="2:47" s="1" customFormat="1" ht="12" customHeight="1" x14ac:dyDescent="0.2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47" s="1" customFormat="1" ht="16.5" customHeight="1" x14ac:dyDescent="0.2">
      <c r="B50" s="32"/>
      <c r="C50" s="33"/>
      <c r="D50" s="33"/>
      <c r="E50" s="254" t="str">
        <f>E9</f>
        <v>SO01 - Vodní nádrž</v>
      </c>
      <c r="F50" s="253"/>
      <c r="G50" s="253"/>
      <c r="H50" s="253"/>
      <c r="I50" s="101"/>
      <c r="J50" s="33"/>
      <c r="K50" s="33"/>
      <c r="L50" s="36"/>
    </row>
    <row r="51" spans="2:47" s="1" customFormat="1" ht="6.95" customHeight="1" x14ac:dyDescent="0.2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47" s="1" customFormat="1" ht="12" customHeight="1" x14ac:dyDescent="0.2">
      <c r="B52" s="32"/>
      <c r="C52" s="27" t="s">
        <v>24</v>
      </c>
      <c r="D52" s="33"/>
      <c r="E52" s="33"/>
      <c r="F52" s="25" t="str">
        <f>F12</f>
        <v>Velké Přílepy</v>
      </c>
      <c r="G52" s="33"/>
      <c r="H52" s="33"/>
      <c r="I52" s="102" t="s">
        <v>26</v>
      </c>
      <c r="J52" s="53">
        <f>IF(J12="","",J12)</f>
        <v>43739</v>
      </c>
      <c r="K52" s="33"/>
      <c r="L52" s="36"/>
    </row>
    <row r="53" spans="2:47" s="1" customFormat="1" ht="6.95" customHeight="1" x14ac:dyDescent="0.2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47" s="1" customFormat="1" ht="13.7" customHeight="1" x14ac:dyDescent="0.2">
      <c r="B54" s="32"/>
      <c r="C54" s="27" t="s">
        <v>29</v>
      </c>
      <c r="D54" s="33"/>
      <c r="E54" s="33"/>
      <c r="F54" s="25" t="str">
        <f>E15</f>
        <v>Obec Velké Přílepy</v>
      </c>
      <c r="G54" s="33"/>
      <c r="H54" s="33"/>
      <c r="I54" s="102" t="s">
        <v>35</v>
      </c>
      <c r="J54" s="30" t="str">
        <f>E21</f>
        <v>VDI projekt s.r.o.</v>
      </c>
      <c r="K54" s="33"/>
      <c r="L54" s="36"/>
    </row>
    <row r="55" spans="2:47" s="1" customFormat="1" ht="13.7" customHeight="1" x14ac:dyDescent="0.2">
      <c r="B55" s="32"/>
      <c r="C55" s="27" t="s">
        <v>33</v>
      </c>
      <c r="D55" s="33"/>
      <c r="E55" s="33"/>
      <c r="F55" s="25" t="str">
        <f>IF(E18="","",E18)</f>
        <v>Vyplň údaj</v>
      </c>
      <c r="G55" s="33"/>
      <c r="H55" s="33"/>
      <c r="I55" s="102" t="s">
        <v>38</v>
      </c>
      <c r="J55" s="30" t="str">
        <f>E24</f>
        <v>VDI projekt s.r.o.</v>
      </c>
      <c r="K55" s="33"/>
      <c r="L55" s="36"/>
    </row>
    <row r="56" spans="2:47" s="1" customFormat="1" ht="10.35" customHeight="1" x14ac:dyDescent="0.2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47" s="1" customFormat="1" ht="29.25" customHeight="1" x14ac:dyDescent="0.2">
      <c r="B57" s="32"/>
      <c r="C57" s="127" t="s">
        <v>100</v>
      </c>
      <c r="D57" s="128"/>
      <c r="E57" s="128"/>
      <c r="F57" s="128"/>
      <c r="G57" s="128"/>
      <c r="H57" s="128"/>
      <c r="I57" s="129"/>
      <c r="J57" s="130" t="s">
        <v>101</v>
      </c>
      <c r="K57" s="128"/>
      <c r="L57" s="36"/>
    </row>
    <row r="58" spans="2:47" s="1" customFormat="1" ht="10.35" customHeight="1" x14ac:dyDescent="0.2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 x14ac:dyDescent="0.2">
      <c r="B59" s="32"/>
      <c r="C59" s="131" t="s">
        <v>102</v>
      </c>
      <c r="D59" s="33"/>
      <c r="E59" s="33"/>
      <c r="F59" s="33"/>
      <c r="G59" s="33"/>
      <c r="H59" s="33"/>
      <c r="I59" s="101"/>
      <c r="J59" s="71">
        <f>J93</f>
        <v>0</v>
      </c>
      <c r="K59" s="33"/>
      <c r="L59" s="36"/>
      <c r="AU59" s="15" t="s">
        <v>103</v>
      </c>
    </row>
    <row r="60" spans="2:47" s="7" customFormat="1" ht="24.95" customHeight="1" x14ac:dyDescent="0.2">
      <c r="B60" s="132"/>
      <c r="C60" s="133"/>
      <c r="D60" s="134" t="s">
        <v>194</v>
      </c>
      <c r="E60" s="135"/>
      <c r="F60" s="135"/>
      <c r="G60" s="135"/>
      <c r="H60" s="135"/>
      <c r="I60" s="136"/>
      <c r="J60" s="137">
        <f>J94</f>
        <v>0</v>
      </c>
      <c r="K60" s="133"/>
      <c r="L60" s="138"/>
    </row>
    <row r="61" spans="2:47" s="13" customFormat="1" ht="19.899999999999999" customHeight="1" x14ac:dyDescent="0.2">
      <c r="B61" s="213"/>
      <c r="C61" s="214"/>
      <c r="D61" s="215" t="s">
        <v>195</v>
      </c>
      <c r="E61" s="216"/>
      <c r="F61" s="216"/>
      <c r="G61" s="216"/>
      <c r="H61" s="216"/>
      <c r="I61" s="217"/>
      <c r="J61" s="218">
        <f>J95</f>
        <v>0</v>
      </c>
      <c r="K61" s="214"/>
      <c r="L61" s="219"/>
    </row>
    <row r="62" spans="2:47" s="13" customFormat="1" ht="14.85" customHeight="1" x14ac:dyDescent="0.2">
      <c r="B62" s="213"/>
      <c r="C62" s="214"/>
      <c r="D62" s="215" t="s">
        <v>196</v>
      </c>
      <c r="E62" s="216"/>
      <c r="F62" s="216"/>
      <c r="G62" s="216"/>
      <c r="H62" s="216"/>
      <c r="I62" s="217"/>
      <c r="J62" s="218">
        <f>J311</f>
        <v>0</v>
      </c>
      <c r="K62" s="214"/>
      <c r="L62" s="219"/>
    </row>
    <row r="63" spans="2:47" s="13" customFormat="1" ht="19.899999999999999" customHeight="1" x14ac:dyDescent="0.2">
      <c r="B63" s="213"/>
      <c r="C63" s="214"/>
      <c r="D63" s="215" t="s">
        <v>197</v>
      </c>
      <c r="E63" s="216"/>
      <c r="F63" s="216"/>
      <c r="G63" s="216"/>
      <c r="H63" s="216"/>
      <c r="I63" s="217"/>
      <c r="J63" s="218">
        <f>J320</f>
        <v>0</v>
      </c>
      <c r="K63" s="214"/>
      <c r="L63" s="219"/>
    </row>
    <row r="64" spans="2:47" s="13" customFormat="1" ht="19.899999999999999" customHeight="1" x14ac:dyDescent="0.2">
      <c r="B64" s="213"/>
      <c r="C64" s="214"/>
      <c r="D64" s="215" t="s">
        <v>198</v>
      </c>
      <c r="E64" s="216"/>
      <c r="F64" s="216"/>
      <c r="G64" s="216"/>
      <c r="H64" s="216"/>
      <c r="I64" s="217"/>
      <c r="J64" s="218">
        <f>J341</f>
        <v>0</v>
      </c>
      <c r="K64" s="214"/>
      <c r="L64" s="219"/>
    </row>
    <row r="65" spans="2:12" s="13" customFormat="1" ht="19.899999999999999" customHeight="1" x14ac:dyDescent="0.2">
      <c r="B65" s="213"/>
      <c r="C65" s="214"/>
      <c r="D65" s="215" t="s">
        <v>199</v>
      </c>
      <c r="E65" s="216"/>
      <c r="F65" s="216"/>
      <c r="G65" s="216"/>
      <c r="H65" s="216"/>
      <c r="I65" s="217"/>
      <c r="J65" s="218">
        <f>J369</f>
        <v>0</v>
      </c>
      <c r="K65" s="214"/>
      <c r="L65" s="219"/>
    </row>
    <row r="66" spans="2:12" s="13" customFormat="1" ht="19.899999999999999" customHeight="1" x14ac:dyDescent="0.2">
      <c r="B66" s="213"/>
      <c r="C66" s="214"/>
      <c r="D66" s="215" t="s">
        <v>200</v>
      </c>
      <c r="E66" s="216"/>
      <c r="F66" s="216"/>
      <c r="G66" s="216"/>
      <c r="H66" s="216"/>
      <c r="I66" s="217"/>
      <c r="J66" s="218">
        <f>J401</f>
        <v>0</v>
      </c>
      <c r="K66" s="214"/>
      <c r="L66" s="219"/>
    </row>
    <row r="67" spans="2:12" s="13" customFormat="1" ht="19.899999999999999" customHeight="1" x14ac:dyDescent="0.2">
      <c r="B67" s="213"/>
      <c r="C67" s="214"/>
      <c r="D67" s="215" t="s">
        <v>201</v>
      </c>
      <c r="E67" s="216"/>
      <c r="F67" s="216"/>
      <c r="G67" s="216"/>
      <c r="H67" s="216"/>
      <c r="I67" s="217"/>
      <c r="J67" s="218">
        <f>J418</f>
        <v>0</v>
      </c>
      <c r="K67" s="214"/>
      <c r="L67" s="219"/>
    </row>
    <row r="68" spans="2:12" s="13" customFormat="1" ht="19.899999999999999" customHeight="1" x14ac:dyDescent="0.2">
      <c r="B68" s="213"/>
      <c r="C68" s="214"/>
      <c r="D68" s="215" t="s">
        <v>202</v>
      </c>
      <c r="E68" s="216"/>
      <c r="F68" s="216"/>
      <c r="G68" s="216"/>
      <c r="H68" s="216"/>
      <c r="I68" s="217"/>
      <c r="J68" s="218">
        <f>J441</f>
        <v>0</v>
      </c>
      <c r="K68" s="214"/>
      <c r="L68" s="219"/>
    </row>
    <row r="69" spans="2:12" s="13" customFormat="1" ht="19.899999999999999" customHeight="1" x14ac:dyDescent="0.2">
      <c r="B69" s="213"/>
      <c r="C69" s="214"/>
      <c r="D69" s="215" t="s">
        <v>203</v>
      </c>
      <c r="E69" s="216"/>
      <c r="F69" s="216"/>
      <c r="G69" s="216"/>
      <c r="H69" s="216"/>
      <c r="I69" s="217"/>
      <c r="J69" s="218">
        <f>J466</f>
        <v>0</v>
      </c>
      <c r="K69" s="214"/>
      <c r="L69" s="219"/>
    </row>
    <row r="70" spans="2:12" s="7" customFormat="1" ht="24.95" customHeight="1" x14ac:dyDescent="0.2">
      <c r="B70" s="132"/>
      <c r="C70" s="133"/>
      <c r="D70" s="134" t="s">
        <v>204</v>
      </c>
      <c r="E70" s="135"/>
      <c r="F70" s="135"/>
      <c r="G70" s="135"/>
      <c r="H70" s="135"/>
      <c r="I70" s="136"/>
      <c r="J70" s="137">
        <f>J469</f>
        <v>0</v>
      </c>
      <c r="K70" s="133"/>
      <c r="L70" s="138"/>
    </row>
    <row r="71" spans="2:12" s="13" customFormat="1" ht="19.899999999999999" customHeight="1" x14ac:dyDescent="0.2">
      <c r="B71" s="213"/>
      <c r="C71" s="214"/>
      <c r="D71" s="215" t="s">
        <v>205</v>
      </c>
      <c r="E71" s="216"/>
      <c r="F71" s="216"/>
      <c r="G71" s="216"/>
      <c r="H71" s="216"/>
      <c r="I71" s="217"/>
      <c r="J71" s="218">
        <f>J470</f>
        <v>0</v>
      </c>
      <c r="K71" s="214"/>
      <c r="L71" s="219"/>
    </row>
    <row r="72" spans="2:12" s="7" customFormat="1" ht="24.95" customHeight="1" x14ac:dyDescent="0.2">
      <c r="B72" s="132"/>
      <c r="C72" s="133"/>
      <c r="D72" s="134" t="s">
        <v>206</v>
      </c>
      <c r="E72" s="135"/>
      <c r="F72" s="135"/>
      <c r="G72" s="135"/>
      <c r="H72" s="135"/>
      <c r="I72" s="136"/>
      <c r="J72" s="137">
        <f>J495</f>
        <v>0</v>
      </c>
      <c r="K72" s="133"/>
      <c r="L72" s="138"/>
    </row>
    <row r="73" spans="2:12" s="13" customFormat="1" ht="19.899999999999999" customHeight="1" x14ac:dyDescent="0.2">
      <c r="B73" s="213"/>
      <c r="C73" s="214"/>
      <c r="D73" s="215" t="s">
        <v>207</v>
      </c>
      <c r="E73" s="216"/>
      <c r="F73" s="216"/>
      <c r="G73" s="216"/>
      <c r="H73" s="216"/>
      <c r="I73" s="217"/>
      <c r="J73" s="218">
        <f>J496</f>
        <v>0</v>
      </c>
      <c r="K73" s="214"/>
      <c r="L73" s="219"/>
    </row>
    <row r="74" spans="2:12" s="1" customFormat="1" ht="21.75" customHeight="1" x14ac:dyDescent="0.2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6.95" customHeight="1" x14ac:dyDescent="0.2">
      <c r="B75" s="44"/>
      <c r="C75" s="45"/>
      <c r="D75" s="45"/>
      <c r="E75" s="45"/>
      <c r="F75" s="45"/>
      <c r="G75" s="45"/>
      <c r="H75" s="45"/>
      <c r="I75" s="123"/>
      <c r="J75" s="45"/>
      <c r="K75" s="45"/>
      <c r="L75" s="36"/>
    </row>
    <row r="79" spans="2:12" s="1" customFormat="1" ht="6.95" customHeight="1" x14ac:dyDescent="0.2">
      <c r="B79" s="46"/>
      <c r="C79" s="47"/>
      <c r="D79" s="47"/>
      <c r="E79" s="47"/>
      <c r="F79" s="47"/>
      <c r="G79" s="47"/>
      <c r="H79" s="47"/>
      <c r="I79" s="126"/>
      <c r="J79" s="47"/>
      <c r="K79" s="47"/>
      <c r="L79" s="36"/>
    </row>
    <row r="80" spans="2:12" s="1" customFormat="1" ht="24.95" customHeight="1" x14ac:dyDescent="0.2">
      <c r="B80" s="32"/>
      <c r="C80" s="21" t="s">
        <v>107</v>
      </c>
      <c r="D80" s="33"/>
      <c r="E80" s="33"/>
      <c r="F80" s="33"/>
      <c r="G80" s="33"/>
      <c r="H80" s="33"/>
      <c r="I80" s="101"/>
      <c r="J80" s="33"/>
      <c r="K80" s="33"/>
      <c r="L80" s="36"/>
    </row>
    <row r="81" spans="2:65" s="1" customFormat="1" ht="6.95" customHeight="1" x14ac:dyDescent="0.2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65" s="1" customFormat="1" ht="12" customHeight="1" x14ac:dyDescent="0.2">
      <c r="B82" s="32"/>
      <c r="C82" s="27" t="s">
        <v>16</v>
      </c>
      <c r="D82" s="33"/>
      <c r="E82" s="33"/>
      <c r="F82" s="33"/>
      <c r="G82" s="33"/>
      <c r="H82" s="33"/>
      <c r="I82" s="101"/>
      <c r="J82" s="33"/>
      <c r="K82" s="33"/>
      <c r="L82" s="36"/>
    </row>
    <row r="83" spans="2:65" s="1" customFormat="1" ht="16.5" customHeight="1" x14ac:dyDescent="0.2">
      <c r="B83" s="32"/>
      <c r="C83" s="33"/>
      <c r="D83" s="33"/>
      <c r="E83" s="282" t="str">
        <f>E7</f>
        <v>Rekonstrukce vodní nádrže na parc.č.51/12, k.ú.Kamýk u Velkých Přílep</v>
      </c>
      <c r="F83" s="283"/>
      <c r="G83" s="283"/>
      <c r="H83" s="283"/>
      <c r="I83" s="101"/>
      <c r="J83" s="33"/>
      <c r="K83" s="33"/>
      <c r="L83" s="36"/>
    </row>
    <row r="84" spans="2:65" s="1" customFormat="1" ht="12" customHeight="1" x14ac:dyDescent="0.2">
      <c r="B84" s="32"/>
      <c r="C84" s="27" t="s">
        <v>95</v>
      </c>
      <c r="D84" s="33"/>
      <c r="E84" s="33"/>
      <c r="F84" s="33"/>
      <c r="G84" s="33"/>
      <c r="H84" s="33"/>
      <c r="I84" s="101"/>
      <c r="J84" s="33"/>
      <c r="K84" s="33"/>
      <c r="L84" s="36"/>
    </row>
    <row r="85" spans="2:65" s="1" customFormat="1" ht="16.5" customHeight="1" x14ac:dyDescent="0.2">
      <c r="B85" s="32"/>
      <c r="C85" s="33"/>
      <c r="D85" s="33"/>
      <c r="E85" s="254" t="str">
        <f>E9</f>
        <v>SO01 - Vodní nádrž</v>
      </c>
      <c r="F85" s="253"/>
      <c r="G85" s="253"/>
      <c r="H85" s="253"/>
      <c r="I85" s="101"/>
      <c r="J85" s="33"/>
      <c r="K85" s="33"/>
      <c r="L85" s="36"/>
    </row>
    <row r="86" spans="2:65" s="1" customFormat="1" ht="6.95" customHeight="1" x14ac:dyDescent="0.2">
      <c r="B86" s="32"/>
      <c r="C86" s="33"/>
      <c r="D86" s="33"/>
      <c r="E86" s="33"/>
      <c r="F86" s="33"/>
      <c r="G86" s="33"/>
      <c r="H86" s="33"/>
      <c r="I86" s="101"/>
      <c r="J86" s="33"/>
      <c r="K86" s="33"/>
      <c r="L86" s="36"/>
    </row>
    <row r="87" spans="2:65" s="1" customFormat="1" ht="12" customHeight="1" x14ac:dyDescent="0.2">
      <c r="B87" s="32"/>
      <c r="C87" s="27" t="s">
        <v>24</v>
      </c>
      <c r="D87" s="33"/>
      <c r="E87" s="33"/>
      <c r="F87" s="25" t="str">
        <f>F12</f>
        <v>Velké Přílepy</v>
      </c>
      <c r="G87" s="33"/>
      <c r="H87" s="33"/>
      <c r="I87" s="102" t="s">
        <v>26</v>
      </c>
      <c r="J87" s="53">
        <f>IF(J12="","",J12)</f>
        <v>43739</v>
      </c>
      <c r="K87" s="33"/>
      <c r="L87" s="36"/>
    </row>
    <row r="88" spans="2:65" s="1" customFormat="1" ht="6.95" customHeight="1" x14ac:dyDescent="0.2">
      <c r="B88" s="32"/>
      <c r="C88" s="33"/>
      <c r="D88" s="33"/>
      <c r="E88" s="33"/>
      <c r="F88" s="33"/>
      <c r="G88" s="33"/>
      <c r="H88" s="33"/>
      <c r="I88" s="101"/>
      <c r="J88" s="33"/>
      <c r="K88" s="33"/>
      <c r="L88" s="36"/>
    </row>
    <row r="89" spans="2:65" s="1" customFormat="1" ht="13.7" customHeight="1" x14ac:dyDescent="0.2">
      <c r="B89" s="32"/>
      <c r="C89" s="27" t="s">
        <v>29</v>
      </c>
      <c r="D89" s="33"/>
      <c r="E89" s="33"/>
      <c r="F89" s="25" t="str">
        <f>E15</f>
        <v>Obec Velké Přílepy</v>
      </c>
      <c r="G89" s="33"/>
      <c r="H89" s="33"/>
      <c r="I89" s="102" t="s">
        <v>35</v>
      </c>
      <c r="J89" s="30" t="str">
        <f>E21</f>
        <v>VDI projekt s.r.o.</v>
      </c>
      <c r="K89" s="33"/>
      <c r="L89" s="36"/>
    </row>
    <row r="90" spans="2:65" s="1" customFormat="1" ht="13.7" customHeight="1" x14ac:dyDescent="0.2">
      <c r="B90" s="32"/>
      <c r="C90" s="27" t="s">
        <v>33</v>
      </c>
      <c r="D90" s="33"/>
      <c r="E90" s="33"/>
      <c r="F90" s="25" t="str">
        <f>IF(E18="","",E18)</f>
        <v>Vyplň údaj</v>
      </c>
      <c r="G90" s="33"/>
      <c r="H90" s="33"/>
      <c r="I90" s="102" t="s">
        <v>38</v>
      </c>
      <c r="J90" s="30" t="str">
        <f>E24</f>
        <v>VDI projekt s.r.o.</v>
      </c>
      <c r="K90" s="33"/>
      <c r="L90" s="36"/>
    </row>
    <row r="91" spans="2:65" s="1" customFormat="1" ht="10.35" customHeight="1" x14ac:dyDescent="0.2">
      <c r="B91" s="32"/>
      <c r="C91" s="33"/>
      <c r="D91" s="33"/>
      <c r="E91" s="33"/>
      <c r="F91" s="33"/>
      <c r="G91" s="33"/>
      <c r="H91" s="33"/>
      <c r="I91" s="101"/>
      <c r="J91" s="33"/>
      <c r="K91" s="33"/>
      <c r="L91" s="36"/>
    </row>
    <row r="92" spans="2:65" s="8" customFormat="1" ht="29.25" customHeight="1" x14ac:dyDescent="0.2">
      <c r="B92" s="139"/>
      <c r="C92" s="140" t="s">
        <v>108</v>
      </c>
      <c r="D92" s="141" t="s">
        <v>60</v>
      </c>
      <c r="E92" s="141" t="s">
        <v>56</v>
      </c>
      <c r="F92" s="141" t="s">
        <v>57</v>
      </c>
      <c r="G92" s="141" t="s">
        <v>109</v>
      </c>
      <c r="H92" s="141" t="s">
        <v>110</v>
      </c>
      <c r="I92" s="142" t="s">
        <v>111</v>
      </c>
      <c r="J92" s="141" t="s">
        <v>101</v>
      </c>
      <c r="K92" s="143" t="s">
        <v>112</v>
      </c>
      <c r="L92" s="144"/>
      <c r="M92" s="62" t="s">
        <v>1</v>
      </c>
      <c r="N92" s="63" t="s">
        <v>45</v>
      </c>
      <c r="O92" s="63" t="s">
        <v>113</v>
      </c>
      <c r="P92" s="63" t="s">
        <v>114</v>
      </c>
      <c r="Q92" s="63" t="s">
        <v>115</v>
      </c>
      <c r="R92" s="63" t="s">
        <v>116</v>
      </c>
      <c r="S92" s="63" t="s">
        <v>117</v>
      </c>
      <c r="T92" s="64" t="s">
        <v>118</v>
      </c>
    </row>
    <row r="93" spans="2:65" s="1" customFormat="1" ht="22.9" customHeight="1" x14ac:dyDescent="0.25">
      <c r="B93" s="32"/>
      <c r="C93" s="69" t="s">
        <v>119</v>
      </c>
      <c r="D93" s="33"/>
      <c r="E93" s="33"/>
      <c r="F93" s="33"/>
      <c r="G93" s="33"/>
      <c r="H93" s="33"/>
      <c r="I93" s="101"/>
      <c r="J93" s="145">
        <f>BK93</f>
        <v>0</v>
      </c>
      <c r="K93" s="33"/>
      <c r="L93" s="36"/>
      <c r="M93" s="65"/>
      <c r="N93" s="66"/>
      <c r="O93" s="66"/>
      <c r="P93" s="146">
        <f>P94+P469+P495</f>
        <v>0</v>
      </c>
      <c r="Q93" s="66"/>
      <c r="R93" s="146">
        <f>R94+R469+R495</f>
        <v>1147.2213912794978</v>
      </c>
      <c r="S93" s="66"/>
      <c r="T93" s="147">
        <f>T94+T469+T495</f>
        <v>192.33659999999998</v>
      </c>
      <c r="AT93" s="15" t="s">
        <v>74</v>
      </c>
      <c r="AU93" s="15" t="s">
        <v>103</v>
      </c>
      <c r="BK93" s="148">
        <f>BK94+BK469+BK495</f>
        <v>0</v>
      </c>
    </row>
    <row r="94" spans="2:65" s="9" customFormat="1" ht="25.9" customHeight="1" x14ac:dyDescent="0.2">
      <c r="B94" s="149"/>
      <c r="C94" s="150"/>
      <c r="D94" s="151" t="s">
        <v>74</v>
      </c>
      <c r="E94" s="152" t="s">
        <v>208</v>
      </c>
      <c r="F94" s="152" t="s">
        <v>209</v>
      </c>
      <c r="G94" s="150"/>
      <c r="H94" s="150"/>
      <c r="I94" s="153"/>
      <c r="J94" s="154">
        <f>BK94</f>
        <v>0</v>
      </c>
      <c r="K94" s="150"/>
      <c r="L94" s="155"/>
      <c r="M94" s="156"/>
      <c r="N94" s="157"/>
      <c r="O94" s="157"/>
      <c r="P94" s="158">
        <f>P95+P320+P341+P369+P401+P418+P441+P466</f>
        <v>0</v>
      </c>
      <c r="Q94" s="157"/>
      <c r="R94" s="158">
        <f>R95+R320+R341+R369+R401+R418+R441+R466</f>
        <v>1146.8268152794976</v>
      </c>
      <c r="S94" s="157"/>
      <c r="T94" s="159">
        <f>T95+T320+T341+T369+T401+T418+T441+T466</f>
        <v>192.33659999999998</v>
      </c>
      <c r="AR94" s="160" t="s">
        <v>23</v>
      </c>
      <c r="AT94" s="161" t="s">
        <v>74</v>
      </c>
      <c r="AU94" s="161" t="s">
        <v>75</v>
      </c>
      <c r="AY94" s="160" t="s">
        <v>123</v>
      </c>
      <c r="BK94" s="162">
        <f>BK95+BK320+BK341+BK369+BK401+BK418+BK441+BK466</f>
        <v>0</v>
      </c>
    </row>
    <row r="95" spans="2:65" s="9" customFormat="1" ht="22.9" customHeight="1" x14ac:dyDescent="0.2">
      <c r="B95" s="149"/>
      <c r="C95" s="150"/>
      <c r="D95" s="151" t="s">
        <v>74</v>
      </c>
      <c r="E95" s="220" t="s">
        <v>23</v>
      </c>
      <c r="F95" s="220" t="s">
        <v>210</v>
      </c>
      <c r="G95" s="150"/>
      <c r="H95" s="150"/>
      <c r="I95" s="153"/>
      <c r="J95" s="221">
        <f>BK95</f>
        <v>0</v>
      </c>
      <c r="K95" s="150"/>
      <c r="L95" s="155"/>
      <c r="M95" s="156"/>
      <c r="N95" s="157"/>
      <c r="O95" s="157"/>
      <c r="P95" s="158">
        <f>P96+SUM(P97:P311)</f>
        <v>0</v>
      </c>
      <c r="Q95" s="157"/>
      <c r="R95" s="158">
        <f>R96+SUM(R97:R311)</f>
        <v>1044.4075930000001</v>
      </c>
      <c r="S95" s="157"/>
      <c r="T95" s="159">
        <f>T96+SUM(T97:T311)</f>
        <v>191.40659999999997</v>
      </c>
      <c r="AR95" s="160" t="s">
        <v>23</v>
      </c>
      <c r="AT95" s="161" t="s">
        <v>74</v>
      </c>
      <c r="AU95" s="161" t="s">
        <v>23</v>
      </c>
      <c r="AY95" s="160" t="s">
        <v>123</v>
      </c>
      <c r="BK95" s="162">
        <f>BK96+SUM(BK97:BK311)</f>
        <v>0</v>
      </c>
    </row>
    <row r="96" spans="2:65" s="1" customFormat="1" ht="16.5" customHeight="1" x14ac:dyDescent="0.2">
      <c r="B96" s="32"/>
      <c r="C96" s="163" t="s">
        <v>23</v>
      </c>
      <c r="D96" s="163" t="s">
        <v>124</v>
      </c>
      <c r="E96" s="164" t="s">
        <v>211</v>
      </c>
      <c r="F96" s="165" t="s">
        <v>212</v>
      </c>
      <c r="G96" s="166" t="s">
        <v>160</v>
      </c>
      <c r="H96" s="167">
        <v>526.17999999999995</v>
      </c>
      <c r="I96" s="168"/>
      <c r="J96" s="169">
        <f>ROUND(I96*H96,2)</f>
        <v>0</v>
      </c>
      <c r="K96" s="165" t="s">
        <v>213</v>
      </c>
      <c r="L96" s="36"/>
      <c r="M96" s="170" t="s">
        <v>1</v>
      </c>
      <c r="N96" s="171" t="s">
        <v>46</v>
      </c>
      <c r="O96" s="58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5" t="s">
        <v>122</v>
      </c>
      <c r="AT96" s="15" t="s">
        <v>124</v>
      </c>
      <c r="AU96" s="15" t="s">
        <v>84</v>
      </c>
      <c r="AY96" s="15" t="s">
        <v>123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23</v>
      </c>
      <c r="BK96" s="174">
        <f>ROUND(I96*H96,2)</f>
        <v>0</v>
      </c>
      <c r="BL96" s="15" t="s">
        <v>122</v>
      </c>
      <c r="BM96" s="15" t="s">
        <v>214</v>
      </c>
    </row>
    <row r="97" spans="2:65" s="1" customFormat="1" ht="11.25" x14ac:dyDescent="0.2">
      <c r="B97" s="32"/>
      <c r="C97" s="33"/>
      <c r="D97" s="175" t="s">
        <v>131</v>
      </c>
      <c r="E97" s="33"/>
      <c r="F97" s="176" t="s">
        <v>215</v>
      </c>
      <c r="G97" s="33"/>
      <c r="H97" s="33"/>
      <c r="I97" s="101"/>
      <c r="J97" s="33"/>
      <c r="K97" s="33"/>
      <c r="L97" s="36"/>
      <c r="M97" s="177"/>
      <c r="N97" s="58"/>
      <c r="O97" s="58"/>
      <c r="P97" s="58"/>
      <c r="Q97" s="58"/>
      <c r="R97" s="58"/>
      <c r="S97" s="58"/>
      <c r="T97" s="59"/>
      <c r="AT97" s="15" t="s">
        <v>131</v>
      </c>
      <c r="AU97" s="15" t="s">
        <v>84</v>
      </c>
    </row>
    <row r="98" spans="2:65" s="10" customFormat="1" ht="11.25" x14ac:dyDescent="0.2">
      <c r="B98" s="178"/>
      <c r="C98" s="179"/>
      <c r="D98" s="175" t="s">
        <v>138</v>
      </c>
      <c r="E98" s="180" t="s">
        <v>1</v>
      </c>
      <c r="F98" s="181" t="s">
        <v>216</v>
      </c>
      <c r="G98" s="179"/>
      <c r="H98" s="182">
        <v>526.17999999999995</v>
      </c>
      <c r="I98" s="183"/>
      <c r="J98" s="179"/>
      <c r="K98" s="179"/>
      <c r="L98" s="184"/>
      <c r="M98" s="185"/>
      <c r="N98" s="186"/>
      <c r="O98" s="186"/>
      <c r="P98" s="186"/>
      <c r="Q98" s="186"/>
      <c r="R98" s="186"/>
      <c r="S98" s="186"/>
      <c r="T98" s="187"/>
      <c r="AT98" s="188" t="s">
        <v>138</v>
      </c>
      <c r="AU98" s="188" t="s">
        <v>84</v>
      </c>
      <c r="AV98" s="10" t="s">
        <v>84</v>
      </c>
      <c r="AW98" s="10" t="s">
        <v>37</v>
      </c>
      <c r="AX98" s="10" t="s">
        <v>75</v>
      </c>
      <c r="AY98" s="188" t="s">
        <v>123</v>
      </c>
    </row>
    <row r="99" spans="2:65" s="11" customFormat="1" ht="11.25" x14ac:dyDescent="0.2">
      <c r="B99" s="189"/>
      <c r="C99" s="190"/>
      <c r="D99" s="175" t="s">
        <v>138</v>
      </c>
      <c r="E99" s="191" t="s">
        <v>1</v>
      </c>
      <c r="F99" s="192" t="s">
        <v>140</v>
      </c>
      <c r="G99" s="190"/>
      <c r="H99" s="193">
        <v>526.17999999999995</v>
      </c>
      <c r="I99" s="194"/>
      <c r="J99" s="190"/>
      <c r="K99" s="190"/>
      <c r="L99" s="195"/>
      <c r="M99" s="196"/>
      <c r="N99" s="197"/>
      <c r="O99" s="197"/>
      <c r="P99" s="197"/>
      <c r="Q99" s="197"/>
      <c r="R99" s="197"/>
      <c r="S99" s="197"/>
      <c r="T99" s="198"/>
      <c r="AT99" s="199" t="s">
        <v>138</v>
      </c>
      <c r="AU99" s="199" t="s">
        <v>84</v>
      </c>
      <c r="AV99" s="11" t="s">
        <v>122</v>
      </c>
      <c r="AW99" s="11" t="s">
        <v>37</v>
      </c>
      <c r="AX99" s="11" t="s">
        <v>23</v>
      </c>
      <c r="AY99" s="199" t="s">
        <v>123</v>
      </c>
    </row>
    <row r="100" spans="2:65" s="1" customFormat="1" ht="16.5" customHeight="1" x14ac:dyDescent="0.2">
      <c r="B100" s="32"/>
      <c r="C100" s="163" t="s">
        <v>84</v>
      </c>
      <c r="D100" s="163" t="s">
        <v>124</v>
      </c>
      <c r="E100" s="164" t="s">
        <v>217</v>
      </c>
      <c r="F100" s="165" t="s">
        <v>218</v>
      </c>
      <c r="G100" s="166" t="s">
        <v>219</v>
      </c>
      <c r="H100" s="167">
        <v>9</v>
      </c>
      <c r="I100" s="168"/>
      <c r="J100" s="169">
        <f>ROUND(I100*H100,2)</f>
        <v>0</v>
      </c>
      <c r="K100" s="165" t="s">
        <v>128</v>
      </c>
      <c r="L100" s="36"/>
      <c r="M100" s="170" t="s">
        <v>1</v>
      </c>
      <c r="N100" s="171" t="s">
        <v>46</v>
      </c>
      <c r="O100" s="58"/>
      <c r="P100" s="172">
        <f>O100*H100</f>
        <v>0</v>
      </c>
      <c r="Q100" s="172">
        <v>5.0000000000000002E-5</v>
      </c>
      <c r="R100" s="172">
        <f>Q100*H100</f>
        <v>4.5000000000000004E-4</v>
      </c>
      <c r="S100" s="172">
        <v>0</v>
      </c>
      <c r="T100" s="173">
        <f>S100*H100</f>
        <v>0</v>
      </c>
      <c r="AR100" s="15" t="s">
        <v>122</v>
      </c>
      <c r="AT100" s="15" t="s">
        <v>124</v>
      </c>
      <c r="AU100" s="15" t="s">
        <v>84</v>
      </c>
      <c r="AY100" s="15" t="s">
        <v>123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23</v>
      </c>
      <c r="BK100" s="174">
        <f>ROUND(I100*H100,2)</f>
        <v>0</v>
      </c>
      <c r="BL100" s="15" t="s">
        <v>122</v>
      </c>
      <c r="BM100" s="15" t="s">
        <v>220</v>
      </c>
    </row>
    <row r="101" spans="2:65" s="1" customFormat="1" ht="11.25" x14ac:dyDescent="0.2">
      <c r="B101" s="32"/>
      <c r="C101" s="33"/>
      <c r="D101" s="175" t="s">
        <v>131</v>
      </c>
      <c r="E101" s="33"/>
      <c r="F101" s="176" t="s">
        <v>221</v>
      </c>
      <c r="G101" s="33"/>
      <c r="H101" s="33"/>
      <c r="I101" s="101"/>
      <c r="J101" s="33"/>
      <c r="K101" s="33"/>
      <c r="L101" s="36"/>
      <c r="M101" s="177"/>
      <c r="N101" s="58"/>
      <c r="O101" s="58"/>
      <c r="P101" s="58"/>
      <c r="Q101" s="58"/>
      <c r="R101" s="58"/>
      <c r="S101" s="58"/>
      <c r="T101" s="59"/>
      <c r="AT101" s="15" t="s">
        <v>131</v>
      </c>
      <c r="AU101" s="15" t="s">
        <v>84</v>
      </c>
    </row>
    <row r="102" spans="2:65" s="10" customFormat="1" ht="11.25" x14ac:dyDescent="0.2">
      <c r="B102" s="178"/>
      <c r="C102" s="179"/>
      <c r="D102" s="175" t="s">
        <v>138</v>
      </c>
      <c r="E102" s="180" t="s">
        <v>1</v>
      </c>
      <c r="F102" s="181" t="s">
        <v>222</v>
      </c>
      <c r="G102" s="179"/>
      <c r="H102" s="182">
        <v>9</v>
      </c>
      <c r="I102" s="183"/>
      <c r="J102" s="179"/>
      <c r="K102" s="179"/>
      <c r="L102" s="184"/>
      <c r="M102" s="185"/>
      <c r="N102" s="186"/>
      <c r="O102" s="186"/>
      <c r="P102" s="186"/>
      <c r="Q102" s="186"/>
      <c r="R102" s="186"/>
      <c r="S102" s="186"/>
      <c r="T102" s="187"/>
      <c r="AT102" s="188" t="s">
        <v>138</v>
      </c>
      <c r="AU102" s="188" t="s">
        <v>84</v>
      </c>
      <c r="AV102" s="10" t="s">
        <v>84</v>
      </c>
      <c r="AW102" s="10" t="s">
        <v>37</v>
      </c>
      <c r="AX102" s="10" t="s">
        <v>75</v>
      </c>
      <c r="AY102" s="188" t="s">
        <v>123</v>
      </c>
    </row>
    <row r="103" spans="2:65" s="11" customFormat="1" ht="11.25" x14ac:dyDescent="0.2">
      <c r="B103" s="189"/>
      <c r="C103" s="190"/>
      <c r="D103" s="175" t="s">
        <v>138</v>
      </c>
      <c r="E103" s="191" t="s">
        <v>1</v>
      </c>
      <c r="F103" s="192" t="s">
        <v>140</v>
      </c>
      <c r="G103" s="190"/>
      <c r="H103" s="193">
        <v>9</v>
      </c>
      <c r="I103" s="194"/>
      <c r="J103" s="190"/>
      <c r="K103" s="190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138</v>
      </c>
      <c r="AU103" s="199" t="s">
        <v>84</v>
      </c>
      <c r="AV103" s="11" t="s">
        <v>122</v>
      </c>
      <c r="AW103" s="11" t="s">
        <v>37</v>
      </c>
      <c r="AX103" s="11" t="s">
        <v>23</v>
      </c>
      <c r="AY103" s="199" t="s">
        <v>123</v>
      </c>
    </row>
    <row r="104" spans="2:65" s="1" customFormat="1" ht="16.5" customHeight="1" x14ac:dyDescent="0.2">
      <c r="B104" s="32"/>
      <c r="C104" s="163" t="s">
        <v>141</v>
      </c>
      <c r="D104" s="163" t="s">
        <v>124</v>
      </c>
      <c r="E104" s="164" t="s">
        <v>223</v>
      </c>
      <c r="F104" s="165" t="s">
        <v>224</v>
      </c>
      <c r="G104" s="166" t="s">
        <v>219</v>
      </c>
      <c r="H104" s="167">
        <v>1</v>
      </c>
      <c r="I104" s="168"/>
      <c r="J104" s="169">
        <f>ROUND(I104*H104,2)</f>
        <v>0</v>
      </c>
      <c r="K104" s="165" t="s">
        <v>128</v>
      </c>
      <c r="L104" s="36"/>
      <c r="M104" s="170" t="s">
        <v>1</v>
      </c>
      <c r="N104" s="171" t="s">
        <v>46</v>
      </c>
      <c r="O104" s="58"/>
      <c r="P104" s="172">
        <f>O104*H104</f>
        <v>0</v>
      </c>
      <c r="Q104" s="172">
        <v>5.0000000000000002E-5</v>
      </c>
      <c r="R104" s="172">
        <f>Q104*H104</f>
        <v>5.0000000000000002E-5</v>
      </c>
      <c r="S104" s="172">
        <v>0</v>
      </c>
      <c r="T104" s="173">
        <f>S104*H104</f>
        <v>0</v>
      </c>
      <c r="AR104" s="15" t="s">
        <v>122</v>
      </c>
      <c r="AT104" s="15" t="s">
        <v>124</v>
      </c>
      <c r="AU104" s="15" t="s">
        <v>84</v>
      </c>
      <c r="AY104" s="15" t="s">
        <v>123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23</v>
      </c>
      <c r="BK104" s="174">
        <f>ROUND(I104*H104,2)</f>
        <v>0</v>
      </c>
      <c r="BL104" s="15" t="s">
        <v>122</v>
      </c>
      <c r="BM104" s="15" t="s">
        <v>225</v>
      </c>
    </row>
    <row r="105" spans="2:65" s="1" customFormat="1" ht="11.25" x14ac:dyDescent="0.2">
      <c r="B105" s="32"/>
      <c r="C105" s="33"/>
      <c r="D105" s="175" t="s">
        <v>131</v>
      </c>
      <c r="E105" s="33"/>
      <c r="F105" s="176" t="s">
        <v>226</v>
      </c>
      <c r="G105" s="33"/>
      <c r="H105" s="33"/>
      <c r="I105" s="101"/>
      <c r="J105" s="33"/>
      <c r="K105" s="33"/>
      <c r="L105" s="36"/>
      <c r="M105" s="177"/>
      <c r="N105" s="58"/>
      <c r="O105" s="58"/>
      <c r="P105" s="58"/>
      <c r="Q105" s="58"/>
      <c r="R105" s="58"/>
      <c r="S105" s="58"/>
      <c r="T105" s="59"/>
      <c r="AT105" s="15" t="s">
        <v>131</v>
      </c>
      <c r="AU105" s="15" t="s">
        <v>84</v>
      </c>
    </row>
    <row r="106" spans="2:65" s="10" customFormat="1" ht="11.25" x14ac:dyDescent="0.2">
      <c r="B106" s="178"/>
      <c r="C106" s="179"/>
      <c r="D106" s="175" t="s">
        <v>138</v>
      </c>
      <c r="E106" s="180" t="s">
        <v>1</v>
      </c>
      <c r="F106" s="181" t="s">
        <v>227</v>
      </c>
      <c r="G106" s="179"/>
      <c r="H106" s="182">
        <v>1</v>
      </c>
      <c r="I106" s="183"/>
      <c r="J106" s="179"/>
      <c r="K106" s="179"/>
      <c r="L106" s="184"/>
      <c r="M106" s="185"/>
      <c r="N106" s="186"/>
      <c r="O106" s="186"/>
      <c r="P106" s="186"/>
      <c r="Q106" s="186"/>
      <c r="R106" s="186"/>
      <c r="S106" s="186"/>
      <c r="T106" s="187"/>
      <c r="AT106" s="188" t="s">
        <v>138</v>
      </c>
      <c r="AU106" s="188" t="s">
        <v>84</v>
      </c>
      <c r="AV106" s="10" t="s">
        <v>84</v>
      </c>
      <c r="AW106" s="10" t="s">
        <v>37</v>
      </c>
      <c r="AX106" s="10" t="s">
        <v>75</v>
      </c>
      <c r="AY106" s="188" t="s">
        <v>123</v>
      </c>
    </row>
    <row r="107" spans="2:65" s="11" customFormat="1" ht="11.25" x14ac:dyDescent="0.2">
      <c r="B107" s="189"/>
      <c r="C107" s="190"/>
      <c r="D107" s="175" t="s">
        <v>138</v>
      </c>
      <c r="E107" s="191" t="s">
        <v>1</v>
      </c>
      <c r="F107" s="192" t="s">
        <v>140</v>
      </c>
      <c r="G107" s="190"/>
      <c r="H107" s="193">
        <v>1</v>
      </c>
      <c r="I107" s="194"/>
      <c r="J107" s="190"/>
      <c r="K107" s="190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138</v>
      </c>
      <c r="AU107" s="199" t="s">
        <v>84</v>
      </c>
      <c r="AV107" s="11" t="s">
        <v>122</v>
      </c>
      <c r="AW107" s="11" t="s">
        <v>37</v>
      </c>
      <c r="AX107" s="11" t="s">
        <v>23</v>
      </c>
      <c r="AY107" s="199" t="s">
        <v>123</v>
      </c>
    </row>
    <row r="108" spans="2:65" s="1" customFormat="1" ht="16.5" customHeight="1" x14ac:dyDescent="0.2">
      <c r="B108" s="32"/>
      <c r="C108" s="163" t="s">
        <v>122</v>
      </c>
      <c r="D108" s="163" t="s">
        <v>124</v>
      </c>
      <c r="E108" s="164" t="s">
        <v>228</v>
      </c>
      <c r="F108" s="165" t="s">
        <v>229</v>
      </c>
      <c r="G108" s="166" t="s">
        <v>160</v>
      </c>
      <c r="H108" s="167">
        <v>1063.3699999999999</v>
      </c>
      <c r="I108" s="168"/>
      <c r="J108" s="169">
        <f>ROUND(I108*H108,2)</f>
        <v>0</v>
      </c>
      <c r="K108" s="165" t="s">
        <v>128</v>
      </c>
      <c r="L108" s="36"/>
      <c r="M108" s="170" t="s">
        <v>1</v>
      </c>
      <c r="N108" s="171" t="s">
        <v>46</v>
      </c>
      <c r="O108" s="58"/>
      <c r="P108" s="172">
        <f>O108*H108</f>
        <v>0</v>
      </c>
      <c r="Q108" s="172">
        <v>0</v>
      </c>
      <c r="R108" s="172">
        <f>Q108*H108</f>
        <v>0</v>
      </c>
      <c r="S108" s="172">
        <v>0.18</v>
      </c>
      <c r="T108" s="173">
        <f>S108*H108</f>
        <v>191.40659999999997</v>
      </c>
      <c r="AR108" s="15" t="s">
        <v>122</v>
      </c>
      <c r="AT108" s="15" t="s">
        <v>124</v>
      </c>
      <c r="AU108" s="15" t="s">
        <v>84</v>
      </c>
      <c r="AY108" s="15" t="s">
        <v>123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5" t="s">
        <v>23</v>
      </c>
      <c r="BK108" s="174">
        <f>ROUND(I108*H108,2)</f>
        <v>0</v>
      </c>
      <c r="BL108" s="15" t="s">
        <v>122</v>
      </c>
      <c r="BM108" s="15" t="s">
        <v>230</v>
      </c>
    </row>
    <row r="109" spans="2:65" s="1" customFormat="1" ht="19.5" x14ac:dyDescent="0.2">
      <c r="B109" s="32"/>
      <c r="C109" s="33"/>
      <c r="D109" s="175" t="s">
        <v>131</v>
      </c>
      <c r="E109" s="33"/>
      <c r="F109" s="176" t="s">
        <v>231</v>
      </c>
      <c r="G109" s="33"/>
      <c r="H109" s="33"/>
      <c r="I109" s="101"/>
      <c r="J109" s="33"/>
      <c r="K109" s="33"/>
      <c r="L109" s="36"/>
      <c r="M109" s="177"/>
      <c r="N109" s="58"/>
      <c r="O109" s="58"/>
      <c r="P109" s="58"/>
      <c r="Q109" s="58"/>
      <c r="R109" s="58"/>
      <c r="S109" s="58"/>
      <c r="T109" s="59"/>
      <c r="AT109" s="15" t="s">
        <v>131</v>
      </c>
      <c r="AU109" s="15" t="s">
        <v>84</v>
      </c>
    </row>
    <row r="110" spans="2:65" s="10" customFormat="1" ht="11.25" x14ac:dyDescent="0.2">
      <c r="B110" s="178"/>
      <c r="C110" s="179"/>
      <c r="D110" s="175" t="s">
        <v>138</v>
      </c>
      <c r="E110" s="180" t="s">
        <v>1</v>
      </c>
      <c r="F110" s="181" t="s">
        <v>232</v>
      </c>
      <c r="G110" s="179"/>
      <c r="H110" s="182">
        <v>1063.3699999999999</v>
      </c>
      <c r="I110" s="183"/>
      <c r="J110" s="179"/>
      <c r="K110" s="179"/>
      <c r="L110" s="184"/>
      <c r="M110" s="185"/>
      <c r="N110" s="186"/>
      <c r="O110" s="186"/>
      <c r="P110" s="186"/>
      <c r="Q110" s="186"/>
      <c r="R110" s="186"/>
      <c r="S110" s="186"/>
      <c r="T110" s="187"/>
      <c r="AT110" s="188" t="s">
        <v>138</v>
      </c>
      <c r="AU110" s="188" t="s">
        <v>84</v>
      </c>
      <c r="AV110" s="10" t="s">
        <v>84</v>
      </c>
      <c r="AW110" s="10" t="s">
        <v>37</v>
      </c>
      <c r="AX110" s="10" t="s">
        <v>75</v>
      </c>
      <c r="AY110" s="188" t="s">
        <v>123</v>
      </c>
    </row>
    <row r="111" spans="2:65" s="11" customFormat="1" ht="11.25" x14ac:dyDescent="0.2">
      <c r="B111" s="189"/>
      <c r="C111" s="190"/>
      <c r="D111" s="175" t="s">
        <v>138</v>
      </c>
      <c r="E111" s="191" t="s">
        <v>1</v>
      </c>
      <c r="F111" s="192" t="s">
        <v>140</v>
      </c>
      <c r="G111" s="190"/>
      <c r="H111" s="193">
        <v>1063.3699999999999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138</v>
      </c>
      <c r="AU111" s="199" t="s">
        <v>84</v>
      </c>
      <c r="AV111" s="11" t="s">
        <v>122</v>
      </c>
      <c r="AW111" s="11" t="s">
        <v>37</v>
      </c>
      <c r="AX111" s="11" t="s">
        <v>23</v>
      </c>
      <c r="AY111" s="199" t="s">
        <v>123</v>
      </c>
    </row>
    <row r="112" spans="2:65" s="1" customFormat="1" ht="16.5" customHeight="1" x14ac:dyDescent="0.2">
      <c r="B112" s="32"/>
      <c r="C112" s="163" t="s">
        <v>152</v>
      </c>
      <c r="D112" s="163" t="s">
        <v>124</v>
      </c>
      <c r="E112" s="164" t="s">
        <v>233</v>
      </c>
      <c r="F112" s="165" t="s">
        <v>234</v>
      </c>
      <c r="G112" s="166" t="s">
        <v>235</v>
      </c>
      <c r="H112" s="167">
        <v>106.337</v>
      </c>
      <c r="I112" s="168"/>
      <c r="J112" s="169">
        <f>ROUND(I112*H112,2)</f>
        <v>0</v>
      </c>
      <c r="K112" s="165" t="s">
        <v>1</v>
      </c>
      <c r="L112" s="36"/>
      <c r="M112" s="170" t="s">
        <v>1</v>
      </c>
      <c r="N112" s="171" t="s">
        <v>46</v>
      </c>
      <c r="O112" s="58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5" t="s">
        <v>122</v>
      </c>
      <c r="AT112" s="15" t="s">
        <v>124</v>
      </c>
      <c r="AU112" s="15" t="s">
        <v>84</v>
      </c>
      <c r="AY112" s="15" t="s">
        <v>123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5" t="s">
        <v>23</v>
      </c>
      <c r="BK112" s="174">
        <f>ROUND(I112*H112,2)</f>
        <v>0</v>
      </c>
      <c r="BL112" s="15" t="s">
        <v>122</v>
      </c>
      <c r="BM112" s="15" t="s">
        <v>236</v>
      </c>
    </row>
    <row r="113" spans="2:65" s="1" customFormat="1" ht="19.5" x14ac:dyDescent="0.2">
      <c r="B113" s="32"/>
      <c r="C113" s="33"/>
      <c r="D113" s="175" t="s">
        <v>131</v>
      </c>
      <c r="E113" s="33"/>
      <c r="F113" s="176" t="s">
        <v>237</v>
      </c>
      <c r="G113" s="33"/>
      <c r="H113" s="33"/>
      <c r="I113" s="101"/>
      <c r="J113" s="33"/>
      <c r="K113" s="33"/>
      <c r="L113" s="36"/>
      <c r="M113" s="177"/>
      <c r="N113" s="58"/>
      <c r="O113" s="58"/>
      <c r="P113" s="58"/>
      <c r="Q113" s="58"/>
      <c r="R113" s="58"/>
      <c r="S113" s="58"/>
      <c r="T113" s="59"/>
      <c r="AT113" s="15" t="s">
        <v>131</v>
      </c>
      <c r="AU113" s="15" t="s">
        <v>84</v>
      </c>
    </row>
    <row r="114" spans="2:65" s="12" customFormat="1" ht="11.25" x14ac:dyDescent="0.2">
      <c r="B114" s="200"/>
      <c r="C114" s="201"/>
      <c r="D114" s="175" t="s">
        <v>138</v>
      </c>
      <c r="E114" s="202" t="s">
        <v>1</v>
      </c>
      <c r="F114" s="203" t="s">
        <v>238</v>
      </c>
      <c r="G114" s="201"/>
      <c r="H114" s="202" t="s">
        <v>1</v>
      </c>
      <c r="I114" s="204"/>
      <c r="J114" s="201"/>
      <c r="K114" s="201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138</v>
      </c>
      <c r="AU114" s="209" t="s">
        <v>84</v>
      </c>
      <c r="AV114" s="12" t="s">
        <v>23</v>
      </c>
      <c r="AW114" s="12" t="s">
        <v>37</v>
      </c>
      <c r="AX114" s="12" t="s">
        <v>75</v>
      </c>
      <c r="AY114" s="209" t="s">
        <v>123</v>
      </c>
    </row>
    <row r="115" spans="2:65" s="10" customFormat="1" ht="11.25" x14ac:dyDescent="0.2">
      <c r="B115" s="178"/>
      <c r="C115" s="179"/>
      <c r="D115" s="175" t="s">
        <v>138</v>
      </c>
      <c r="E115" s="180" t="s">
        <v>1</v>
      </c>
      <c r="F115" s="181" t="s">
        <v>239</v>
      </c>
      <c r="G115" s="179"/>
      <c r="H115" s="182">
        <v>70.456999999999994</v>
      </c>
      <c r="I115" s="183"/>
      <c r="J115" s="179"/>
      <c r="K115" s="179"/>
      <c r="L115" s="184"/>
      <c r="M115" s="185"/>
      <c r="N115" s="186"/>
      <c r="O115" s="186"/>
      <c r="P115" s="186"/>
      <c r="Q115" s="186"/>
      <c r="R115" s="186"/>
      <c r="S115" s="186"/>
      <c r="T115" s="187"/>
      <c r="AT115" s="188" t="s">
        <v>138</v>
      </c>
      <c r="AU115" s="188" t="s">
        <v>84</v>
      </c>
      <c r="AV115" s="10" t="s">
        <v>84</v>
      </c>
      <c r="AW115" s="10" t="s">
        <v>37</v>
      </c>
      <c r="AX115" s="10" t="s">
        <v>75</v>
      </c>
      <c r="AY115" s="188" t="s">
        <v>123</v>
      </c>
    </row>
    <row r="116" spans="2:65" s="10" customFormat="1" ht="11.25" x14ac:dyDescent="0.2">
      <c r="B116" s="178"/>
      <c r="C116" s="179"/>
      <c r="D116" s="175" t="s">
        <v>138</v>
      </c>
      <c r="E116" s="180" t="s">
        <v>1</v>
      </c>
      <c r="F116" s="181" t="s">
        <v>240</v>
      </c>
      <c r="G116" s="179"/>
      <c r="H116" s="182">
        <v>35.880000000000003</v>
      </c>
      <c r="I116" s="183"/>
      <c r="J116" s="179"/>
      <c r="K116" s="179"/>
      <c r="L116" s="184"/>
      <c r="M116" s="185"/>
      <c r="N116" s="186"/>
      <c r="O116" s="186"/>
      <c r="P116" s="186"/>
      <c r="Q116" s="186"/>
      <c r="R116" s="186"/>
      <c r="S116" s="186"/>
      <c r="T116" s="187"/>
      <c r="AT116" s="188" t="s">
        <v>138</v>
      </c>
      <c r="AU116" s="188" t="s">
        <v>84</v>
      </c>
      <c r="AV116" s="10" t="s">
        <v>84</v>
      </c>
      <c r="AW116" s="10" t="s">
        <v>37</v>
      </c>
      <c r="AX116" s="10" t="s">
        <v>75</v>
      </c>
      <c r="AY116" s="188" t="s">
        <v>123</v>
      </c>
    </row>
    <row r="117" spans="2:65" s="11" customFormat="1" ht="11.25" x14ac:dyDescent="0.2">
      <c r="B117" s="189"/>
      <c r="C117" s="190"/>
      <c r="D117" s="175" t="s">
        <v>138</v>
      </c>
      <c r="E117" s="191" t="s">
        <v>1</v>
      </c>
      <c r="F117" s="192" t="s">
        <v>140</v>
      </c>
      <c r="G117" s="190"/>
      <c r="H117" s="193">
        <v>106.33699999999999</v>
      </c>
      <c r="I117" s="194"/>
      <c r="J117" s="190"/>
      <c r="K117" s="190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138</v>
      </c>
      <c r="AU117" s="199" t="s">
        <v>84</v>
      </c>
      <c r="AV117" s="11" t="s">
        <v>122</v>
      </c>
      <c r="AW117" s="11" t="s">
        <v>37</v>
      </c>
      <c r="AX117" s="11" t="s">
        <v>23</v>
      </c>
      <c r="AY117" s="199" t="s">
        <v>123</v>
      </c>
    </row>
    <row r="118" spans="2:65" s="1" customFormat="1" ht="16.5" customHeight="1" x14ac:dyDescent="0.2">
      <c r="B118" s="32"/>
      <c r="C118" s="163" t="s">
        <v>157</v>
      </c>
      <c r="D118" s="163" t="s">
        <v>124</v>
      </c>
      <c r="E118" s="164" t="s">
        <v>241</v>
      </c>
      <c r="F118" s="165" t="s">
        <v>242</v>
      </c>
      <c r="G118" s="166" t="s">
        <v>243</v>
      </c>
      <c r="H118" s="167">
        <v>84</v>
      </c>
      <c r="I118" s="168"/>
      <c r="J118" s="169">
        <f>ROUND(I118*H118,2)</f>
        <v>0</v>
      </c>
      <c r="K118" s="165" t="s">
        <v>244</v>
      </c>
      <c r="L118" s="36"/>
      <c r="M118" s="170" t="s">
        <v>1</v>
      </c>
      <c r="N118" s="171" t="s">
        <v>46</v>
      </c>
      <c r="O118" s="58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122</v>
      </c>
      <c r="AT118" s="15" t="s">
        <v>124</v>
      </c>
      <c r="AU118" s="15" t="s">
        <v>84</v>
      </c>
      <c r="AY118" s="15" t="s">
        <v>123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23</v>
      </c>
      <c r="BK118" s="174">
        <f>ROUND(I118*H118,2)</f>
        <v>0</v>
      </c>
      <c r="BL118" s="15" t="s">
        <v>122</v>
      </c>
      <c r="BM118" s="15" t="s">
        <v>245</v>
      </c>
    </row>
    <row r="119" spans="2:65" s="1" customFormat="1" ht="11.25" x14ac:dyDescent="0.2">
      <c r="B119" s="32"/>
      <c r="C119" s="33"/>
      <c r="D119" s="175" t="s">
        <v>131</v>
      </c>
      <c r="E119" s="33"/>
      <c r="F119" s="176" t="s">
        <v>246</v>
      </c>
      <c r="G119" s="33"/>
      <c r="H119" s="33"/>
      <c r="I119" s="101"/>
      <c r="J119" s="33"/>
      <c r="K119" s="33"/>
      <c r="L119" s="36"/>
      <c r="M119" s="177"/>
      <c r="N119" s="58"/>
      <c r="O119" s="58"/>
      <c r="P119" s="58"/>
      <c r="Q119" s="58"/>
      <c r="R119" s="58"/>
      <c r="S119" s="58"/>
      <c r="T119" s="59"/>
      <c r="AT119" s="15" t="s">
        <v>131</v>
      </c>
      <c r="AU119" s="15" t="s">
        <v>84</v>
      </c>
    </row>
    <row r="120" spans="2:65" s="10" customFormat="1" ht="11.25" x14ac:dyDescent="0.2">
      <c r="B120" s="178"/>
      <c r="C120" s="179"/>
      <c r="D120" s="175" t="s">
        <v>138</v>
      </c>
      <c r="E120" s="180" t="s">
        <v>1</v>
      </c>
      <c r="F120" s="181" t="s">
        <v>247</v>
      </c>
      <c r="G120" s="179"/>
      <c r="H120" s="182">
        <v>84</v>
      </c>
      <c r="I120" s="183"/>
      <c r="J120" s="179"/>
      <c r="K120" s="179"/>
      <c r="L120" s="184"/>
      <c r="M120" s="185"/>
      <c r="N120" s="186"/>
      <c r="O120" s="186"/>
      <c r="P120" s="186"/>
      <c r="Q120" s="186"/>
      <c r="R120" s="186"/>
      <c r="S120" s="186"/>
      <c r="T120" s="187"/>
      <c r="AT120" s="188" t="s">
        <v>138</v>
      </c>
      <c r="AU120" s="188" t="s">
        <v>84</v>
      </c>
      <c r="AV120" s="10" t="s">
        <v>84</v>
      </c>
      <c r="AW120" s="10" t="s">
        <v>37</v>
      </c>
      <c r="AX120" s="10" t="s">
        <v>75</v>
      </c>
      <c r="AY120" s="188" t="s">
        <v>123</v>
      </c>
    </row>
    <row r="121" spans="2:65" s="11" customFormat="1" ht="11.25" x14ac:dyDescent="0.2">
      <c r="B121" s="189"/>
      <c r="C121" s="190"/>
      <c r="D121" s="175" t="s">
        <v>138</v>
      </c>
      <c r="E121" s="191" t="s">
        <v>1</v>
      </c>
      <c r="F121" s="192" t="s">
        <v>140</v>
      </c>
      <c r="G121" s="190"/>
      <c r="H121" s="193">
        <v>84</v>
      </c>
      <c r="I121" s="194"/>
      <c r="J121" s="190"/>
      <c r="K121" s="190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138</v>
      </c>
      <c r="AU121" s="199" t="s">
        <v>84</v>
      </c>
      <c r="AV121" s="11" t="s">
        <v>122</v>
      </c>
      <c r="AW121" s="11" t="s">
        <v>37</v>
      </c>
      <c r="AX121" s="11" t="s">
        <v>23</v>
      </c>
      <c r="AY121" s="199" t="s">
        <v>123</v>
      </c>
    </row>
    <row r="122" spans="2:65" s="1" customFormat="1" ht="16.5" customHeight="1" x14ac:dyDescent="0.2">
      <c r="B122" s="32"/>
      <c r="C122" s="163" t="s">
        <v>164</v>
      </c>
      <c r="D122" s="163" t="s">
        <v>124</v>
      </c>
      <c r="E122" s="164" t="s">
        <v>248</v>
      </c>
      <c r="F122" s="165" t="s">
        <v>249</v>
      </c>
      <c r="G122" s="166" t="s">
        <v>250</v>
      </c>
      <c r="H122" s="167">
        <v>14</v>
      </c>
      <c r="I122" s="168"/>
      <c r="J122" s="169">
        <f>ROUND(I122*H122,2)</f>
        <v>0</v>
      </c>
      <c r="K122" s="165" t="s">
        <v>244</v>
      </c>
      <c r="L122" s="36"/>
      <c r="M122" s="170" t="s">
        <v>1</v>
      </c>
      <c r="N122" s="171" t="s">
        <v>46</v>
      </c>
      <c r="O122" s="58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5" t="s">
        <v>122</v>
      </c>
      <c r="AT122" s="15" t="s">
        <v>124</v>
      </c>
      <c r="AU122" s="15" t="s">
        <v>84</v>
      </c>
      <c r="AY122" s="15" t="s">
        <v>123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23</v>
      </c>
      <c r="BK122" s="174">
        <f>ROUND(I122*H122,2)</f>
        <v>0</v>
      </c>
      <c r="BL122" s="15" t="s">
        <v>122</v>
      </c>
      <c r="BM122" s="15" t="s">
        <v>251</v>
      </c>
    </row>
    <row r="123" spans="2:65" s="1" customFormat="1" ht="11.25" x14ac:dyDescent="0.2">
      <c r="B123" s="32"/>
      <c r="C123" s="33"/>
      <c r="D123" s="175" t="s">
        <v>131</v>
      </c>
      <c r="E123" s="33"/>
      <c r="F123" s="176" t="s">
        <v>252</v>
      </c>
      <c r="G123" s="33"/>
      <c r="H123" s="33"/>
      <c r="I123" s="101"/>
      <c r="J123" s="33"/>
      <c r="K123" s="33"/>
      <c r="L123" s="36"/>
      <c r="M123" s="177"/>
      <c r="N123" s="58"/>
      <c r="O123" s="58"/>
      <c r="P123" s="58"/>
      <c r="Q123" s="58"/>
      <c r="R123" s="58"/>
      <c r="S123" s="58"/>
      <c r="T123" s="59"/>
      <c r="AT123" s="15" t="s">
        <v>131</v>
      </c>
      <c r="AU123" s="15" t="s">
        <v>84</v>
      </c>
    </row>
    <row r="124" spans="2:65" s="10" customFormat="1" ht="11.25" x14ac:dyDescent="0.2">
      <c r="B124" s="178"/>
      <c r="C124" s="179"/>
      <c r="D124" s="175" t="s">
        <v>138</v>
      </c>
      <c r="E124" s="180" t="s">
        <v>1</v>
      </c>
      <c r="F124" s="181" t="s">
        <v>253</v>
      </c>
      <c r="G124" s="179"/>
      <c r="H124" s="182">
        <v>14</v>
      </c>
      <c r="I124" s="183"/>
      <c r="J124" s="179"/>
      <c r="K124" s="179"/>
      <c r="L124" s="184"/>
      <c r="M124" s="185"/>
      <c r="N124" s="186"/>
      <c r="O124" s="186"/>
      <c r="P124" s="186"/>
      <c r="Q124" s="186"/>
      <c r="R124" s="186"/>
      <c r="S124" s="186"/>
      <c r="T124" s="187"/>
      <c r="AT124" s="188" t="s">
        <v>138</v>
      </c>
      <c r="AU124" s="188" t="s">
        <v>84</v>
      </c>
      <c r="AV124" s="10" t="s">
        <v>84</v>
      </c>
      <c r="AW124" s="10" t="s">
        <v>37</v>
      </c>
      <c r="AX124" s="10" t="s">
        <v>75</v>
      </c>
      <c r="AY124" s="188" t="s">
        <v>123</v>
      </c>
    </row>
    <row r="125" spans="2:65" s="11" customFormat="1" ht="11.25" x14ac:dyDescent="0.2">
      <c r="B125" s="189"/>
      <c r="C125" s="190"/>
      <c r="D125" s="175" t="s">
        <v>138</v>
      </c>
      <c r="E125" s="191" t="s">
        <v>1</v>
      </c>
      <c r="F125" s="192" t="s">
        <v>140</v>
      </c>
      <c r="G125" s="190"/>
      <c r="H125" s="193">
        <v>14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138</v>
      </c>
      <c r="AU125" s="199" t="s">
        <v>84</v>
      </c>
      <c r="AV125" s="11" t="s">
        <v>122</v>
      </c>
      <c r="AW125" s="11" t="s">
        <v>37</v>
      </c>
      <c r="AX125" s="11" t="s">
        <v>23</v>
      </c>
      <c r="AY125" s="199" t="s">
        <v>123</v>
      </c>
    </row>
    <row r="126" spans="2:65" s="1" customFormat="1" ht="16.5" customHeight="1" x14ac:dyDescent="0.2">
      <c r="B126" s="32"/>
      <c r="C126" s="163" t="s">
        <v>169</v>
      </c>
      <c r="D126" s="163" t="s">
        <v>124</v>
      </c>
      <c r="E126" s="164" t="s">
        <v>254</v>
      </c>
      <c r="F126" s="165" t="s">
        <v>255</v>
      </c>
      <c r="G126" s="166" t="s">
        <v>235</v>
      </c>
      <c r="H126" s="167">
        <v>17.36</v>
      </c>
      <c r="I126" s="168"/>
      <c r="J126" s="169">
        <f>ROUND(I126*H126,2)</f>
        <v>0</v>
      </c>
      <c r="K126" s="165" t="s">
        <v>1</v>
      </c>
      <c r="L126" s="36"/>
      <c r="M126" s="170" t="s">
        <v>1</v>
      </c>
      <c r="N126" s="171" t="s">
        <v>46</v>
      </c>
      <c r="O126" s="58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5" t="s">
        <v>122</v>
      </c>
      <c r="AT126" s="15" t="s">
        <v>124</v>
      </c>
      <c r="AU126" s="15" t="s">
        <v>84</v>
      </c>
      <c r="AY126" s="15" t="s">
        <v>123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23</v>
      </c>
      <c r="BK126" s="174">
        <f>ROUND(I126*H126,2)</f>
        <v>0</v>
      </c>
      <c r="BL126" s="15" t="s">
        <v>122</v>
      </c>
      <c r="BM126" s="15" t="s">
        <v>256</v>
      </c>
    </row>
    <row r="127" spans="2:65" s="1" customFormat="1" ht="19.5" x14ac:dyDescent="0.2">
      <c r="B127" s="32"/>
      <c r="C127" s="33"/>
      <c r="D127" s="175" t="s">
        <v>131</v>
      </c>
      <c r="E127" s="33"/>
      <c r="F127" s="176" t="s">
        <v>257</v>
      </c>
      <c r="G127" s="33"/>
      <c r="H127" s="33"/>
      <c r="I127" s="101"/>
      <c r="J127" s="33"/>
      <c r="K127" s="33"/>
      <c r="L127" s="36"/>
      <c r="M127" s="177"/>
      <c r="N127" s="58"/>
      <c r="O127" s="58"/>
      <c r="P127" s="58"/>
      <c r="Q127" s="58"/>
      <c r="R127" s="58"/>
      <c r="S127" s="58"/>
      <c r="T127" s="59"/>
      <c r="AT127" s="15" t="s">
        <v>131</v>
      </c>
      <c r="AU127" s="15" t="s">
        <v>84</v>
      </c>
    </row>
    <row r="128" spans="2:65" s="12" customFormat="1" ht="11.25" x14ac:dyDescent="0.2">
      <c r="B128" s="200"/>
      <c r="C128" s="201"/>
      <c r="D128" s="175" t="s">
        <v>138</v>
      </c>
      <c r="E128" s="202" t="s">
        <v>1</v>
      </c>
      <c r="F128" s="203" t="s">
        <v>238</v>
      </c>
      <c r="G128" s="201"/>
      <c r="H128" s="202" t="s">
        <v>1</v>
      </c>
      <c r="I128" s="204"/>
      <c r="J128" s="201"/>
      <c r="K128" s="201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138</v>
      </c>
      <c r="AU128" s="209" t="s">
        <v>84</v>
      </c>
      <c r="AV128" s="12" t="s">
        <v>23</v>
      </c>
      <c r="AW128" s="12" t="s">
        <v>37</v>
      </c>
      <c r="AX128" s="12" t="s">
        <v>75</v>
      </c>
      <c r="AY128" s="209" t="s">
        <v>123</v>
      </c>
    </row>
    <row r="129" spans="2:65" s="10" customFormat="1" ht="11.25" x14ac:dyDescent="0.2">
      <c r="B129" s="178"/>
      <c r="C129" s="179"/>
      <c r="D129" s="175" t="s">
        <v>138</v>
      </c>
      <c r="E129" s="180" t="s">
        <v>1</v>
      </c>
      <c r="F129" s="181" t="s">
        <v>258</v>
      </c>
      <c r="G129" s="179"/>
      <c r="H129" s="182">
        <v>17.36</v>
      </c>
      <c r="I129" s="183"/>
      <c r="J129" s="179"/>
      <c r="K129" s="179"/>
      <c r="L129" s="184"/>
      <c r="M129" s="185"/>
      <c r="N129" s="186"/>
      <c r="O129" s="186"/>
      <c r="P129" s="186"/>
      <c r="Q129" s="186"/>
      <c r="R129" s="186"/>
      <c r="S129" s="186"/>
      <c r="T129" s="187"/>
      <c r="AT129" s="188" t="s">
        <v>138</v>
      </c>
      <c r="AU129" s="188" t="s">
        <v>84</v>
      </c>
      <c r="AV129" s="10" t="s">
        <v>84</v>
      </c>
      <c r="AW129" s="10" t="s">
        <v>37</v>
      </c>
      <c r="AX129" s="10" t="s">
        <v>75</v>
      </c>
      <c r="AY129" s="188" t="s">
        <v>123</v>
      </c>
    </row>
    <row r="130" spans="2:65" s="11" customFormat="1" ht="11.25" x14ac:dyDescent="0.2">
      <c r="B130" s="189"/>
      <c r="C130" s="190"/>
      <c r="D130" s="175" t="s">
        <v>138</v>
      </c>
      <c r="E130" s="191" t="s">
        <v>1</v>
      </c>
      <c r="F130" s="192" t="s">
        <v>140</v>
      </c>
      <c r="G130" s="190"/>
      <c r="H130" s="193">
        <v>17.36</v>
      </c>
      <c r="I130" s="194"/>
      <c r="J130" s="190"/>
      <c r="K130" s="190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138</v>
      </c>
      <c r="AU130" s="199" t="s">
        <v>84</v>
      </c>
      <c r="AV130" s="11" t="s">
        <v>122</v>
      </c>
      <c r="AW130" s="11" t="s">
        <v>37</v>
      </c>
      <c r="AX130" s="11" t="s">
        <v>23</v>
      </c>
      <c r="AY130" s="199" t="s">
        <v>123</v>
      </c>
    </row>
    <row r="131" spans="2:65" s="1" customFormat="1" ht="16.5" customHeight="1" x14ac:dyDescent="0.2">
      <c r="B131" s="32"/>
      <c r="C131" s="163" t="s">
        <v>176</v>
      </c>
      <c r="D131" s="163" t="s">
        <v>124</v>
      </c>
      <c r="E131" s="164" t="s">
        <v>259</v>
      </c>
      <c r="F131" s="165" t="s">
        <v>260</v>
      </c>
      <c r="G131" s="166" t="s">
        <v>235</v>
      </c>
      <c r="H131" s="167">
        <v>11.394</v>
      </c>
      <c r="I131" s="168"/>
      <c r="J131" s="169">
        <f>ROUND(I131*H131,2)</f>
        <v>0</v>
      </c>
      <c r="K131" s="165" t="s">
        <v>1</v>
      </c>
      <c r="L131" s="36"/>
      <c r="M131" s="170" t="s">
        <v>1</v>
      </c>
      <c r="N131" s="171" t="s">
        <v>46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5" t="s">
        <v>122</v>
      </c>
      <c r="AT131" s="15" t="s">
        <v>124</v>
      </c>
      <c r="AU131" s="15" t="s">
        <v>84</v>
      </c>
      <c r="AY131" s="15" t="s">
        <v>123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23</v>
      </c>
      <c r="BK131" s="174">
        <f>ROUND(I131*H131,2)</f>
        <v>0</v>
      </c>
      <c r="BL131" s="15" t="s">
        <v>122</v>
      </c>
      <c r="BM131" s="15" t="s">
        <v>261</v>
      </c>
    </row>
    <row r="132" spans="2:65" s="1" customFormat="1" ht="19.5" x14ac:dyDescent="0.2">
      <c r="B132" s="32"/>
      <c r="C132" s="33"/>
      <c r="D132" s="175" t="s">
        <v>131</v>
      </c>
      <c r="E132" s="33"/>
      <c r="F132" s="176" t="s">
        <v>262</v>
      </c>
      <c r="G132" s="33"/>
      <c r="H132" s="33"/>
      <c r="I132" s="101"/>
      <c r="J132" s="33"/>
      <c r="K132" s="33"/>
      <c r="L132" s="36"/>
      <c r="M132" s="177"/>
      <c r="N132" s="58"/>
      <c r="O132" s="58"/>
      <c r="P132" s="58"/>
      <c r="Q132" s="58"/>
      <c r="R132" s="58"/>
      <c r="S132" s="58"/>
      <c r="T132" s="59"/>
      <c r="AT132" s="15" t="s">
        <v>131</v>
      </c>
      <c r="AU132" s="15" t="s">
        <v>84</v>
      </c>
    </row>
    <row r="133" spans="2:65" s="12" customFormat="1" ht="11.25" x14ac:dyDescent="0.2">
      <c r="B133" s="200"/>
      <c r="C133" s="201"/>
      <c r="D133" s="175" t="s">
        <v>138</v>
      </c>
      <c r="E133" s="202" t="s">
        <v>1</v>
      </c>
      <c r="F133" s="203" t="s">
        <v>238</v>
      </c>
      <c r="G133" s="201"/>
      <c r="H133" s="202" t="s">
        <v>1</v>
      </c>
      <c r="I133" s="204"/>
      <c r="J133" s="201"/>
      <c r="K133" s="201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138</v>
      </c>
      <c r="AU133" s="209" t="s">
        <v>84</v>
      </c>
      <c r="AV133" s="12" t="s">
        <v>23</v>
      </c>
      <c r="AW133" s="12" t="s">
        <v>37</v>
      </c>
      <c r="AX133" s="12" t="s">
        <v>75</v>
      </c>
      <c r="AY133" s="209" t="s">
        <v>123</v>
      </c>
    </row>
    <row r="134" spans="2:65" s="10" customFormat="1" ht="11.25" x14ac:dyDescent="0.2">
      <c r="B134" s="178"/>
      <c r="C134" s="179"/>
      <c r="D134" s="175" t="s">
        <v>138</v>
      </c>
      <c r="E134" s="180" t="s">
        <v>1</v>
      </c>
      <c r="F134" s="181" t="s">
        <v>263</v>
      </c>
      <c r="G134" s="179"/>
      <c r="H134" s="182">
        <v>1.5</v>
      </c>
      <c r="I134" s="183"/>
      <c r="J134" s="179"/>
      <c r="K134" s="179"/>
      <c r="L134" s="184"/>
      <c r="M134" s="185"/>
      <c r="N134" s="186"/>
      <c r="O134" s="186"/>
      <c r="P134" s="186"/>
      <c r="Q134" s="186"/>
      <c r="R134" s="186"/>
      <c r="S134" s="186"/>
      <c r="T134" s="187"/>
      <c r="AT134" s="188" t="s">
        <v>138</v>
      </c>
      <c r="AU134" s="188" t="s">
        <v>84</v>
      </c>
      <c r="AV134" s="10" t="s">
        <v>84</v>
      </c>
      <c r="AW134" s="10" t="s">
        <v>37</v>
      </c>
      <c r="AX134" s="10" t="s">
        <v>75</v>
      </c>
      <c r="AY134" s="188" t="s">
        <v>123</v>
      </c>
    </row>
    <row r="135" spans="2:65" s="10" customFormat="1" ht="11.25" x14ac:dyDescent="0.2">
      <c r="B135" s="178"/>
      <c r="C135" s="179"/>
      <c r="D135" s="175" t="s">
        <v>138</v>
      </c>
      <c r="E135" s="180" t="s">
        <v>1</v>
      </c>
      <c r="F135" s="181" t="s">
        <v>264</v>
      </c>
      <c r="G135" s="179"/>
      <c r="H135" s="182">
        <v>1.26</v>
      </c>
      <c r="I135" s="183"/>
      <c r="J135" s="179"/>
      <c r="K135" s="179"/>
      <c r="L135" s="184"/>
      <c r="M135" s="185"/>
      <c r="N135" s="186"/>
      <c r="O135" s="186"/>
      <c r="P135" s="186"/>
      <c r="Q135" s="186"/>
      <c r="R135" s="186"/>
      <c r="S135" s="186"/>
      <c r="T135" s="187"/>
      <c r="AT135" s="188" t="s">
        <v>138</v>
      </c>
      <c r="AU135" s="188" t="s">
        <v>84</v>
      </c>
      <c r="AV135" s="10" t="s">
        <v>84</v>
      </c>
      <c r="AW135" s="10" t="s">
        <v>37</v>
      </c>
      <c r="AX135" s="10" t="s">
        <v>75</v>
      </c>
      <c r="AY135" s="188" t="s">
        <v>123</v>
      </c>
    </row>
    <row r="136" spans="2:65" s="10" customFormat="1" ht="11.25" x14ac:dyDescent="0.2">
      <c r="B136" s="178"/>
      <c r="C136" s="179"/>
      <c r="D136" s="175" t="s">
        <v>138</v>
      </c>
      <c r="E136" s="180" t="s">
        <v>1</v>
      </c>
      <c r="F136" s="181" t="s">
        <v>265</v>
      </c>
      <c r="G136" s="179"/>
      <c r="H136" s="182">
        <v>8.6340000000000003</v>
      </c>
      <c r="I136" s="183"/>
      <c r="J136" s="179"/>
      <c r="K136" s="179"/>
      <c r="L136" s="184"/>
      <c r="M136" s="185"/>
      <c r="N136" s="186"/>
      <c r="O136" s="186"/>
      <c r="P136" s="186"/>
      <c r="Q136" s="186"/>
      <c r="R136" s="186"/>
      <c r="S136" s="186"/>
      <c r="T136" s="187"/>
      <c r="AT136" s="188" t="s">
        <v>138</v>
      </c>
      <c r="AU136" s="188" t="s">
        <v>84</v>
      </c>
      <c r="AV136" s="10" t="s">
        <v>84</v>
      </c>
      <c r="AW136" s="10" t="s">
        <v>37</v>
      </c>
      <c r="AX136" s="10" t="s">
        <v>75</v>
      </c>
      <c r="AY136" s="188" t="s">
        <v>123</v>
      </c>
    </row>
    <row r="137" spans="2:65" s="11" customFormat="1" ht="11.25" x14ac:dyDescent="0.2">
      <c r="B137" s="189"/>
      <c r="C137" s="190"/>
      <c r="D137" s="175" t="s">
        <v>138</v>
      </c>
      <c r="E137" s="191" t="s">
        <v>1</v>
      </c>
      <c r="F137" s="192" t="s">
        <v>140</v>
      </c>
      <c r="G137" s="190"/>
      <c r="H137" s="193">
        <v>11.394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138</v>
      </c>
      <c r="AU137" s="199" t="s">
        <v>84</v>
      </c>
      <c r="AV137" s="11" t="s">
        <v>122</v>
      </c>
      <c r="AW137" s="11" t="s">
        <v>37</v>
      </c>
      <c r="AX137" s="11" t="s">
        <v>23</v>
      </c>
      <c r="AY137" s="199" t="s">
        <v>123</v>
      </c>
    </row>
    <row r="138" spans="2:65" s="1" customFormat="1" ht="16.5" customHeight="1" x14ac:dyDescent="0.2">
      <c r="B138" s="32"/>
      <c r="C138" s="163" t="s">
        <v>27</v>
      </c>
      <c r="D138" s="163" t="s">
        <v>124</v>
      </c>
      <c r="E138" s="164" t="s">
        <v>266</v>
      </c>
      <c r="F138" s="165" t="s">
        <v>267</v>
      </c>
      <c r="G138" s="166" t="s">
        <v>235</v>
      </c>
      <c r="H138" s="167">
        <v>50.07</v>
      </c>
      <c r="I138" s="168"/>
      <c r="J138" s="169">
        <f>ROUND(I138*H138,2)</f>
        <v>0</v>
      </c>
      <c r="K138" s="165" t="s">
        <v>213</v>
      </c>
      <c r="L138" s="36"/>
      <c r="M138" s="170" t="s">
        <v>1</v>
      </c>
      <c r="N138" s="171" t="s">
        <v>46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AR138" s="15" t="s">
        <v>122</v>
      </c>
      <c r="AT138" s="15" t="s">
        <v>124</v>
      </c>
      <c r="AU138" s="15" t="s">
        <v>84</v>
      </c>
      <c r="AY138" s="15" t="s">
        <v>123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23</v>
      </c>
      <c r="BK138" s="174">
        <f>ROUND(I138*H138,2)</f>
        <v>0</v>
      </c>
      <c r="BL138" s="15" t="s">
        <v>122</v>
      </c>
      <c r="BM138" s="15" t="s">
        <v>268</v>
      </c>
    </row>
    <row r="139" spans="2:65" s="1" customFormat="1" ht="19.5" x14ac:dyDescent="0.2">
      <c r="B139" s="32"/>
      <c r="C139" s="33"/>
      <c r="D139" s="175" t="s">
        <v>131</v>
      </c>
      <c r="E139" s="33"/>
      <c r="F139" s="176" t="s">
        <v>269</v>
      </c>
      <c r="G139" s="33"/>
      <c r="H139" s="33"/>
      <c r="I139" s="101"/>
      <c r="J139" s="33"/>
      <c r="K139" s="33"/>
      <c r="L139" s="36"/>
      <c r="M139" s="177"/>
      <c r="N139" s="58"/>
      <c r="O139" s="58"/>
      <c r="P139" s="58"/>
      <c r="Q139" s="58"/>
      <c r="R139" s="58"/>
      <c r="S139" s="58"/>
      <c r="T139" s="59"/>
      <c r="AT139" s="15" t="s">
        <v>131</v>
      </c>
      <c r="AU139" s="15" t="s">
        <v>84</v>
      </c>
    </row>
    <row r="140" spans="2:65" s="12" customFormat="1" ht="11.25" x14ac:dyDescent="0.2">
      <c r="B140" s="200"/>
      <c r="C140" s="201"/>
      <c r="D140" s="175" t="s">
        <v>138</v>
      </c>
      <c r="E140" s="202" t="s">
        <v>1</v>
      </c>
      <c r="F140" s="203" t="s">
        <v>270</v>
      </c>
      <c r="G140" s="201"/>
      <c r="H140" s="202" t="s">
        <v>1</v>
      </c>
      <c r="I140" s="204"/>
      <c r="J140" s="201"/>
      <c r="K140" s="201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138</v>
      </c>
      <c r="AU140" s="209" t="s">
        <v>84</v>
      </c>
      <c r="AV140" s="12" t="s">
        <v>23</v>
      </c>
      <c r="AW140" s="12" t="s">
        <v>37</v>
      </c>
      <c r="AX140" s="12" t="s">
        <v>75</v>
      </c>
      <c r="AY140" s="209" t="s">
        <v>123</v>
      </c>
    </row>
    <row r="141" spans="2:65" s="10" customFormat="1" ht="11.25" x14ac:dyDescent="0.2">
      <c r="B141" s="178"/>
      <c r="C141" s="179"/>
      <c r="D141" s="175" t="s">
        <v>138</v>
      </c>
      <c r="E141" s="180" t="s">
        <v>1</v>
      </c>
      <c r="F141" s="181" t="s">
        <v>271</v>
      </c>
      <c r="G141" s="179"/>
      <c r="H141" s="182">
        <v>50.07</v>
      </c>
      <c r="I141" s="183"/>
      <c r="J141" s="179"/>
      <c r="K141" s="179"/>
      <c r="L141" s="184"/>
      <c r="M141" s="185"/>
      <c r="N141" s="186"/>
      <c r="O141" s="186"/>
      <c r="P141" s="186"/>
      <c r="Q141" s="186"/>
      <c r="R141" s="186"/>
      <c r="S141" s="186"/>
      <c r="T141" s="187"/>
      <c r="AT141" s="188" t="s">
        <v>138</v>
      </c>
      <c r="AU141" s="188" t="s">
        <v>84</v>
      </c>
      <c r="AV141" s="10" t="s">
        <v>84</v>
      </c>
      <c r="AW141" s="10" t="s">
        <v>37</v>
      </c>
      <c r="AX141" s="10" t="s">
        <v>75</v>
      </c>
      <c r="AY141" s="188" t="s">
        <v>123</v>
      </c>
    </row>
    <row r="142" spans="2:65" s="11" customFormat="1" ht="11.25" x14ac:dyDescent="0.2">
      <c r="B142" s="189"/>
      <c r="C142" s="190"/>
      <c r="D142" s="175" t="s">
        <v>138</v>
      </c>
      <c r="E142" s="191" t="s">
        <v>1</v>
      </c>
      <c r="F142" s="192" t="s">
        <v>140</v>
      </c>
      <c r="G142" s="190"/>
      <c r="H142" s="193">
        <v>50.07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138</v>
      </c>
      <c r="AU142" s="199" t="s">
        <v>84</v>
      </c>
      <c r="AV142" s="11" t="s">
        <v>122</v>
      </c>
      <c r="AW142" s="11" t="s">
        <v>37</v>
      </c>
      <c r="AX142" s="11" t="s">
        <v>23</v>
      </c>
      <c r="AY142" s="199" t="s">
        <v>123</v>
      </c>
    </row>
    <row r="143" spans="2:65" s="1" customFormat="1" ht="16.5" customHeight="1" x14ac:dyDescent="0.2">
      <c r="B143" s="32"/>
      <c r="C143" s="163" t="s">
        <v>188</v>
      </c>
      <c r="D143" s="163" t="s">
        <v>124</v>
      </c>
      <c r="E143" s="164" t="s">
        <v>272</v>
      </c>
      <c r="F143" s="165" t="s">
        <v>273</v>
      </c>
      <c r="G143" s="166" t="s">
        <v>235</v>
      </c>
      <c r="H143" s="167">
        <v>50.07</v>
      </c>
      <c r="I143" s="168"/>
      <c r="J143" s="169">
        <f>ROUND(I143*H143,2)</f>
        <v>0</v>
      </c>
      <c r="K143" s="165" t="s">
        <v>213</v>
      </c>
      <c r="L143" s="36"/>
      <c r="M143" s="170" t="s">
        <v>1</v>
      </c>
      <c r="N143" s="171" t="s">
        <v>46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5" t="s">
        <v>122</v>
      </c>
      <c r="AT143" s="15" t="s">
        <v>124</v>
      </c>
      <c r="AU143" s="15" t="s">
        <v>84</v>
      </c>
      <c r="AY143" s="15" t="s">
        <v>123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23</v>
      </c>
      <c r="BK143" s="174">
        <f>ROUND(I143*H143,2)</f>
        <v>0</v>
      </c>
      <c r="BL143" s="15" t="s">
        <v>122</v>
      </c>
      <c r="BM143" s="15" t="s">
        <v>274</v>
      </c>
    </row>
    <row r="144" spans="2:65" s="1" customFormat="1" ht="19.5" x14ac:dyDescent="0.2">
      <c r="B144" s="32"/>
      <c r="C144" s="33"/>
      <c r="D144" s="175" t="s">
        <v>131</v>
      </c>
      <c r="E144" s="33"/>
      <c r="F144" s="176" t="s">
        <v>275</v>
      </c>
      <c r="G144" s="33"/>
      <c r="H144" s="33"/>
      <c r="I144" s="101"/>
      <c r="J144" s="33"/>
      <c r="K144" s="33"/>
      <c r="L144" s="36"/>
      <c r="M144" s="177"/>
      <c r="N144" s="58"/>
      <c r="O144" s="58"/>
      <c r="P144" s="58"/>
      <c r="Q144" s="58"/>
      <c r="R144" s="58"/>
      <c r="S144" s="58"/>
      <c r="T144" s="59"/>
      <c r="AT144" s="15" t="s">
        <v>131</v>
      </c>
      <c r="AU144" s="15" t="s">
        <v>84</v>
      </c>
    </row>
    <row r="145" spans="2:65" s="10" customFormat="1" ht="11.25" x14ac:dyDescent="0.2">
      <c r="B145" s="178"/>
      <c r="C145" s="179"/>
      <c r="D145" s="175" t="s">
        <v>138</v>
      </c>
      <c r="E145" s="180" t="s">
        <v>1</v>
      </c>
      <c r="F145" s="181" t="s">
        <v>276</v>
      </c>
      <c r="G145" s="179"/>
      <c r="H145" s="182">
        <v>50.07</v>
      </c>
      <c r="I145" s="183"/>
      <c r="J145" s="179"/>
      <c r="K145" s="179"/>
      <c r="L145" s="184"/>
      <c r="M145" s="185"/>
      <c r="N145" s="186"/>
      <c r="O145" s="186"/>
      <c r="P145" s="186"/>
      <c r="Q145" s="186"/>
      <c r="R145" s="186"/>
      <c r="S145" s="186"/>
      <c r="T145" s="187"/>
      <c r="AT145" s="188" t="s">
        <v>138</v>
      </c>
      <c r="AU145" s="188" t="s">
        <v>84</v>
      </c>
      <c r="AV145" s="10" t="s">
        <v>84</v>
      </c>
      <c r="AW145" s="10" t="s">
        <v>37</v>
      </c>
      <c r="AX145" s="10" t="s">
        <v>75</v>
      </c>
      <c r="AY145" s="188" t="s">
        <v>123</v>
      </c>
    </row>
    <row r="146" spans="2:65" s="11" customFormat="1" ht="11.25" x14ac:dyDescent="0.2">
      <c r="B146" s="189"/>
      <c r="C146" s="190"/>
      <c r="D146" s="175" t="s">
        <v>138</v>
      </c>
      <c r="E146" s="191" t="s">
        <v>1</v>
      </c>
      <c r="F146" s="192" t="s">
        <v>140</v>
      </c>
      <c r="G146" s="190"/>
      <c r="H146" s="193">
        <v>50.07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138</v>
      </c>
      <c r="AU146" s="199" t="s">
        <v>84</v>
      </c>
      <c r="AV146" s="11" t="s">
        <v>122</v>
      </c>
      <c r="AW146" s="11" t="s">
        <v>37</v>
      </c>
      <c r="AX146" s="11" t="s">
        <v>23</v>
      </c>
      <c r="AY146" s="199" t="s">
        <v>123</v>
      </c>
    </row>
    <row r="147" spans="2:65" s="1" customFormat="1" ht="16.5" customHeight="1" x14ac:dyDescent="0.2">
      <c r="B147" s="32"/>
      <c r="C147" s="163" t="s">
        <v>277</v>
      </c>
      <c r="D147" s="163" t="s">
        <v>124</v>
      </c>
      <c r="E147" s="164" t="s">
        <v>278</v>
      </c>
      <c r="F147" s="165" t="s">
        <v>279</v>
      </c>
      <c r="G147" s="166" t="s">
        <v>235</v>
      </c>
      <c r="H147" s="167">
        <v>297.13600000000002</v>
      </c>
      <c r="I147" s="168"/>
      <c r="J147" s="169">
        <f>ROUND(I147*H147,2)</f>
        <v>0</v>
      </c>
      <c r="K147" s="165" t="s">
        <v>213</v>
      </c>
      <c r="L147" s="36"/>
      <c r="M147" s="170" t="s">
        <v>1</v>
      </c>
      <c r="N147" s="171" t="s">
        <v>46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122</v>
      </c>
      <c r="AT147" s="15" t="s">
        <v>124</v>
      </c>
      <c r="AU147" s="15" t="s">
        <v>84</v>
      </c>
      <c r="AY147" s="15" t="s">
        <v>123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23</v>
      </c>
      <c r="BK147" s="174">
        <f>ROUND(I147*H147,2)</f>
        <v>0</v>
      </c>
      <c r="BL147" s="15" t="s">
        <v>122</v>
      </c>
      <c r="BM147" s="15" t="s">
        <v>280</v>
      </c>
    </row>
    <row r="148" spans="2:65" s="1" customFormat="1" ht="19.5" x14ac:dyDescent="0.2">
      <c r="B148" s="32"/>
      <c r="C148" s="33"/>
      <c r="D148" s="175" t="s">
        <v>131</v>
      </c>
      <c r="E148" s="33"/>
      <c r="F148" s="176" t="s">
        <v>281</v>
      </c>
      <c r="G148" s="33"/>
      <c r="H148" s="33"/>
      <c r="I148" s="101"/>
      <c r="J148" s="33"/>
      <c r="K148" s="33"/>
      <c r="L148" s="36"/>
      <c r="M148" s="177"/>
      <c r="N148" s="58"/>
      <c r="O148" s="58"/>
      <c r="P148" s="58"/>
      <c r="Q148" s="58"/>
      <c r="R148" s="58"/>
      <c r="S148" s="58"/>
      <c r="T148" s="59"/>
      <c r="AT148" s="15" t="s">
        <v>131</v>
      </c>
      <c r="AU148" s="15" t="s">
        <v>84</v>
      </c>
    </row>
    <row r="149" spans="2:65" s="10" customFormat="1" ht="11.25" x14ac:dyDescent="0.2">
      <c r="B149" s="178"/>
      <c r="C149" s="179"/>
      <c r="D149" s="175" t="s">
        <v>138</v>
      </c>
      <c r="E149" s="180" t="s">
        <v>1</v>
      </c>
      <c r="F149" s="181" t="s">
        <v>282</v>
      </c>
      <c r="G149" s="179"/>
      <c r="H149" s="182">
        <v>297.13600000000002</v>
      </c>
      <c r="I149" s="183"/>
      <c r="J149" s="179"/>
      <c r="K149" s="179"/>
      <c r="L149" s="184"/>
      <c r="M149" s="185"/>
      <c r="N149" s="186"/>
      <c r="O149" s="186"/>
      <c r="P149" s="186"/>
      <c r="Q149" s="186"/>
      <c r="R149" s="186"/>
      <c r="S149" s="186"/>
      <c r="T149" s="187"/>
      <c r="AT149" s="188" t="s">
        <v>138</v>
      </c>
      <c r="AU149" s="188" t="s">
        <v>84</v>
      </c>
      <c r="AV149" s="10" t="s">
        <v>84</v>
      </c>
      <c r="AW149" s="10" t="s">
        <v>37</v>
      </c>
      <c r="AX149" s="10" t="s">
        <v>75</v>
      </c>
      <c r="AY149" s="188" t="s">
        <v>123</v>
      </c>
    </row>
    <row r="150" spans="2:65" s="11" customFormat="1" ht="11.25" x14ac:dyDescent="0.2">
      <c r="B150" s="189"/>
      <c r="C150" s="190"/>
      <c r="D150" s="175" t="s">
        <v>138</v>
      </c>
      <c r="E150" s="191" t="s">
        <v>1</v>
      </c>
      <c r="F150" s="192" t="s">
        <v>140</v>
      </c>
      <c r="G150" s="190"/>
      <c r="H150" s="193">
        <v>297.13600000000002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138</v>
      </c>
      <c r="AU150" s="199" t="s">
        <v>84</v>
      </c>
      <c r="AV150" s="11" t="s">
        <v>122</v>
      </c>
      <c r="AW150" s="11" t="s">
        <v>37</v>
      </c>
      <c r="AX150" s="11" t="s">
        <v>23</v>
      </c>
      <c r="AY150" s="199" t="s">
        <v>123</v>
      </c>
    </row>
    <row r="151" spans="2:65" s="1" customFormat="1" ht="16.5" customHeight="1" x14ac:dyDescent="0.2">
      <c r="B151" s="32"/>
      <c r="C151" s="163" t="s">
        <v>283</v>
      </c>
      <c r="D151" s="163" t="s">
        <v>124</v>
      </c>
      <c r="E151" s="164" t="s">
        <v>284</v>
      </c>
      <c r="F151" s="165" t="s">
        <v>285</v>
      </c>
      <c r="G151" s="166" t="s">
        <v>235</v>
      </c>
      <c r="H151" s="167">
        <v>143.90600000000001</v>
      </c>
      <c r="I151" s="168"/>
      <c r="J151" s="169">
        <f>ROUND(I151*H151,2)</f>
        <v>0</v>
      </c>
      <c r="K151" s="165" t="s">
        <v>128</v>
      </c>
      <c r="L151" s="36"/>
      <c r="M151" s="170" t="s">
        <v>1</v>
      </c>
      <c r="N151" s="171" t="s">
        <v>46</v>
      </c>
      <c r="O151" s="58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5" t="s">
        <v>122</v>
      </c>
      <c r="AT151" s="15" t="s">
        <v>124</v>
      </c>
      <c r="AU151" s="15" t="s">
        <v>84</v>
      </c>
      <c r="AY151" s="15" t="s">
        <v>123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23</v>
      </c>
      <c r="BK151" s="174">
        <f>ROUND(I151*H151,2)</f>
        <v>0</v>
      </c>
      <c r="BL151" s="15" t="s">
        <v>122</v>
      </c>
      <c r="BM151" s="15" t="s">
        <v>286</v>
      </c>
    </row>
    <row r="152" spans="2:65" s="1" customFormat="1" ht="19.5" x14ac:dyDescent="0.2">
      <c r="B152" s="32"/>
      <c r="C152" s="33"/>
      <c r="D152" s="175" t="s">
        <v>131</v>
      </c>
      <c r="E152" s="33"/>
      <c r="F152" s="176" t="s">
        <v>287</v>
      </c>
      <c r="G152" s="33"/>
      <c r="H152" s="33"/>
      <c r="I152" s="101"/>
      <c r="J152" s="33"/>
      <c r="K152" s="33"/>
      <c r="L152" s="36"/>
      <c r="M152" s="177"/>
      <c r="N152" s="58"/>
      <c r="O152" s="58"/>
      <c r="P152" s="58"/>
      <c r="Q152" s="58"/>
      <c r="R152" s="58"/>
      <c r="S152" s="58"/>
      <c r="T152" s="59"/>
      <c r="AT152" s="15" t="s">
        <v>131</v>
      </c>
      <c r="AU152" s="15" t="s">
        <v>84</v>
      </c>
    </row>
    <row r="153" spans="2:65" s="12" customFormat="1" ht="11.25" x14ac:dyDescent="0.2">
      <c r="B153" s="200"/>
      <c r="C153" s="201"/>
      <c r="D153" s="175" t="s">
        <v>138</v>
      </c>
      <c r="E153" s="202" t="s">
        <v>1</v>
      </c>
      <c r="F153" s="203" t="s">
        <v>270</v>
      </c>
      <c r="G153" s="201"/>
      <c r="H153" s="202" t="s">
        <v>1</v>
      </c>
      <c r="I153" s="204"/>
      <c r="J153" s="201"/>
      <c r="K153" s="201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138</v>
      </c>
      <c r="AU153" s="209" t="s">
        <v>84</v>
      </c>
      <c r="AV153" s="12" t="s">
        <v>23</v>
      </c>
      <c r="AW153" s="12" t="s">
        <v>37</v>
      </c>
      <c r="AX153" s="12" t="s">
        <v>75</v>
      </c>
      <c r="AY153" s="209" t="s">
        <v>123</v>
      </c>
    </row>
    <row r="154" spans="2:65" s="10" customFormat="1" ht="11.25" x14ac:dyDescent="0.2">
      <c r="B154" s="178"/>
      <c r="C154" s="179"/>
      <c r="D154" s="175" t="s">
        <v>138</v>
      </c>
      <c r="E154" s="180" t="s">
        <v>1</v>
      </c>
      <c r="F154" s="181" t="s">
        <v>288</v>
      </c>
      <c r="G154" s="179"/>
      <c r="H154" s="182">
        <v>116.12</v>
      </c>
      <c r="I154" s="183"/>
      <c r="J154" s="179"/>
      <c r="K154" s="179"/>
      <c r="L154" s="184"/>
      <c r="M154" s="185"/>
      <c r="N154" s="186"/>
      <c r="O154" s="186"/>
      <c r="P154" s="186"/>
      <c r="Q154" s="186"/>
      <c r="R154" s="186"/>
      <c r="S154" s="186"/>
      <c r="T154" s="187"/>
      <c r="AT154" s="188" t="s">
        <v>138</v>
      </c>
      <c r="AU154" s="188" t="s">
        <v>84</v>
      </c>
      <c r="AV154" s="10" t="s">
        <v>84</v>
      </c>
      <c r="AW154" s="10" t="s">
        <v>37</v>
      </c>
      <c r="AX154" s="10" t="s">
        <v>75</v>
      </c>
      <c r="AY154" s="188" t="s">
        <v>123</v>
      </c>
    </row>
    <row r="155" spans="2:65" s="10" customFormat="1" ht="11.25" x14ac:dyDescent="0.2">
      <c r="B155" s="178"/>
      <c r="C155" s="179"/>
      <c r="D155" s="175" t="s">
        <v>138</v>
      </c>
      <c r="E155" s="180" t="s">
        <v>1</v>
      </c>
      <c r="F155" s="181" t="s">
        <v>289</v>
      </c>
      <c r="G155" s="179"/>
      <c r="H155" s="182">
        <v>27.786000000000001</v>
      </c>
      <c r="I155" s="183"/>
      <c r="J155" s="179"/>
      <c r="K155" s="179"/>
      <c r="L155" s="184"/>
      <c r="M155" s="185"/>
      <c r="N155" s="186"/>
      <c r="O155" s="186"/>
      <c r="P155" s="186"/>
      <c r="Q155" s="186"/>
      <c r="R155" s="186"/>
      <c r="S155" s="186"/>
      <c r="T155" s="187"/>
      <c r="AT155" s="188" t="s">
        <v>138</v>
      </c>
      <c r="AU155" s="188" t="s">
        <v>84</v>
      </c>
      <c r="AV155" s="10" t="s">
        <v>84</v>
      </c>
      <c r="AW155" s="10" t="s">
        <v>37</v>
      </c>
      <c r="AX155" s="10" t="s">
        <v>75</v>
      </c>
      <c r="AY155" s="188" t="s">
        <v>123</v>
      </c>
    </row>
    <row r="156" spans="2:65" s="11" customFormat="1" ht="11.25" x14ac:dyDescent="0.2">
      <c r="B156" s="189"/>
      <c r="C156" s="190"/>
      <c r="D156" s="175" t="s">
        <v>138</v>
      </c>
      <c r="E156" s="191" t="s">
        <v>1</v>
      </c>
      <c r="F156" s="192" t="s">
        <v>140</v>
      </c>
      <c r="G156" s="190"/>
      <c r="H156" s="193">
        <v>143.90600000000001</v>
      </c>
      <c r="I156" s="194"/>
      <c r="J156" s="190"/>
      <c r="K156" s="190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138</v>
      </c>
      <c r="AU156" s="199" t="s">
        <v>84</v>
      </c>
      <c r="AV156" s="11" t="s">
        <v>122</v>
      </c>
      <c r="AW156" s="11" t="s">
        <v>37</v>
      </c>
      <c r="AX156" s="11" t="s">
        <v>23</v>
      </c>
      <c r="AY156" s="199" t="s">
        <v>123</v>
      </c>
    </row>
    <row r="157" spans="2:65" s="1" customFormat="1" ht="16.5" customHeight="1" x14ac:dyDescent="0.2">
      <c r="B157" s="32"/>
      <c r="C157" s="163" t="s">
        <v>290</v>
      </c>
      <c r="D157" s="163" t="s">
        <v>124</v>
      </c>
      <c r="E157" s="164" t="s">
        <v>291</v>
      </c>
      <c r="F157" s="165" t="s">
        <v>292</v>
      </c>
      <c r="G157" s="166" t="s">
        <v>235</v>
      </c>
      <c r="H157" s="167">
        <v>36</v>
      </c>
      <c r="I157" s="168"/>
      <c r="J157" s="169">
        <f>ROUND(I157*H157,2)</f>
        <v>0</v>
      </c>
      <c r="K157" s="165" t="s">
        <v>213</v>
      </c>
      <c r="L157" s="36"/>
      <c r="M157" s="170" t="s">
        <v>1</v>
      </c>
      <c r="N157" s="171" t="s">
        <v>46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AR157" s="15" t="s">
        <v>122</v>
      </c>
      <c r="AT157" s="15" t="s">
        <v>124</v>
      </c>
      <c r="AU157" s="15" t="s">
        <v>84</v>
      </c>
      <c r="AY157" s="15" t="s">
        <v>123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23</v>
      </c>
      <c r="BK157" s="174">
        <f>ROUND(I157*H157,2)</f>
        <v>0</v>
      </c>
      <c r="BL157" s="15" t="s">
        <v>122</v>
      </c>
      <c r="BM157" s="15" t="s">
        <v>293</v>
      </c>
    </row>
    <row r="158" spans="2:65" s="1" customFormat="1" ht="19.5" x14ac:dyDescent="0.2">
      <c r="B158" s="32"/>
      <c r="C158" s="33"/>
      <c r="D158" s="175" t="s">
        <v>131</v>
      </c>
      <c r="E158" s="33"/>
      <c r="F158" s="176" t="s">
        <v>294</v>
      </c>
      <c r="G158" s="33"/>
      <c r="H158" s="33"/>
      <c r="I158" s="101"/>
      <c r="J158" s="33"/>
      <c r="K158" s="33"/>
      <c r="L158" s="36"/>
      <c r="M158" s="177"/>
      <c r="N158" s="58"/>
      <c r="O158" s="58"/>
      <c r="P158" s="58"/>
      <c r="Q158" s="58"/>
      <c r="R158" s="58"/>
      <c r="S158" s="58"/>
      <c r="T158" s="59"/>
      <c r="AT158" s="15" t="s">
        <v>131</v>
      </c>
      <c r="AU158" s="15" t="s">
        <v>84</v>
      </c>
    </row>
    <row r="159" spans="2:65" s="10" customFormat="1" ht="11.25" x14ac:dyDescent="0.2">
      <c r="B159" s="178"/>
      <c r="C159" s="179"/>
      <c r="D159" s="175" t="s">
        <v>138</v>
      </c>
      <c r="E159" s="180" t="s">
        <v>1</v>
      </c>
      <c r="F159" s="181" t="s">
        <v>295</v>
      </c>
      <c r="G159" s="179"/>
      <c r="H159" s="182">
        <v>36</v>
      </c>
      <c r="I159" s="183"/>
      <c r="J159" s="179"/>
      <c r="K159" s="179"/>
      <c r="L159" s="184"/>
      <c r="M159" s="185"/>
      <c r="N159" s="186"/>
      <c r="O159" s="186"/>
      <c r="P159" s="186"/>
      <c r="Q159" s="186"/>
      <c r="R159" s="186"/>
      <c r="S159" s="186"/>
      <c r="T159" s="187"/>
      <c r="AT159" s="188" t="s">
        <v>138</v>
      </c>
      <c r="AU159" s="188" t="s">
        <v>84</v>
      </c>
      <c r="AV159" s="10" t="s">
        <v>84</v>
      </c>
      <c r="AW159" s="10" t="s">
        <v>37</v>
      </c>
      <c r="AX159" s="10" t="s">
        <v>75</v>
      </c>
      <c r="AY159" s="188" t="s">
        <v>123</v>
      </c>
    </row>
    <row r="160" spans="2:65" s="11" customFormat="1" ht="11.25" x14ac:dyDescent="0.2">
      <c r="B160" s="189"/>
      <c r="C160" s="190"/>
      <c r="D160" s="175" t="s">
        <v>138</v>
      </c>
      <c r="E160" s="191" t="s">
        <v>1</v>
      </c>
      <c r="F160" s="192" t="s">
        <v>140</v>
      </c>
      <c r="G160" s="190"/>
      <c r="H160" s="193">
        <v>36</v>
      </c>
      <c r="I160" s="194"/>
      <c r="J160" s="190"/>
      <c r="K160" s="190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138</v>
      </c>
      <c r="AU160" s="199" t="s">
        <v>84</v>
      </c>
      <c r="AV160" s="11" t="s">
        <v>122</v>
      </c>
      <c r="AW160" s="11" t="s">
        <v>37</v>
      </c>
      <c r="AX160" s="11" t="s">
        <v>23</v>
      </c>
      <c r="AY160" s="199" t="s">
        <v>123</v>
      </c>
    </row>
    <row r="161" spans="2:65" s="1" customFormat="1" ht="16.5" customHeight="1" x14ac:dyDescent="0.2">
      <c r="B161" s="32"/>
      <c r="C161" s="163" t="s">
        <v>8</v>
      </c>
      <c r="D161" s="163" t="s">
        <v>124</v>
      </c>
      <c r="E161" s="164" t="s">
        <v>296</v>
      </c>
      <c r="F161" s="165" t="s">
        <v>297</v>
      </c>
      <c r="G161" s="166" t="s">
        <v>235</v>
      </c>
      <c r="H161" s="167">
        <v>36</v>
      </c>
      <c r="I161" s="168"/>
      <c r="J161" s="169">
        <f>ROUND(I161*H161,2)</f>
        <v>0</v>
      </c>
      <c r="K161" s="165" t="s">
        <v>213</v>
      </c>
      <c r="L161" s="36"/>
      <c r="M161" s="170" t="s">
        <v>1</v>
      </c>
      <c r="N161" s="171" t="s">
        <v>46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AR161" s="15" t="s">
        <v>122</v>
      </c>
      <c r="AT161" s="15" t="s">
        <v>124</v>
      </c>
      <c r="AU161" s="15" t="s">
        <v>84</v>
      </c>
      <c r="AY161" s="15" t="s">
        <v>123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5" t="s">
        <v>23</v>
      </c>
      <c r="BK161" s="174">
        <f>ROUND(I161*H161,2)</f>
        <v>0</v>
      </c>
      <c r="BL161" s="15" t="s">
        <v>122</v>
      </c>
      <c r="BM161" s="15" t="s">
        <v>298</v>
      </c>
    </row>
    <row r="162" spans="2:65" s="1" customFormat="1" ht="19.5" x14ac:dyDescent="0.2">
      <c r="B162" s="32"/>
      <c r="C162" s="33"/>
      <c r="D162" s="175" t="s">
        <v>131</v>
      </c>
      <c r="E162" s="33"/>
      <c r="F162" s="176" t="s">
        <v>299</v>
      </c>
      <c r="G162" s="33"/>
      <c r="H162" s="33"/>
      <c r="I162" s="101"/>
      <c r="J162" s="33"/>
      <c r="K162" s="33"/>
      <c r="L162" s="36"/>
      <c r="M162" s="177"/>
      <c r="N162" s="58"/>
      <c r="O162" s="58"/>
      <c r="P162" s="58"/>
      <c r="Q162" s="58"/>
      <c r="R162" s="58"/>
      <c r="S162" s="58"/>
      <c r="T162" s="59"/>
      <c r="AT162" s="15" t="s">
        <v>131</v>
      </c>
      <c r="AU162" s="15" t="s">
        <v>84</v>
      </c>
    </row>
    <row r="163" spans="2:65" s="10" customFormat="1" ht="11.25" x14ac:dyDescent="0.2">
      <c r="B163" s="178"/>
      <c r="C163" s="179"/>
      <c r="D163" s="175" t="s">
        <v>138</v>
      </c>
      <c r="E163" s="180" t="s">
        <v>1</v>
      </c>
      <c r="F163" s="181" t="s">
        <v>300</v>
      </c>
      <c r="G163" s="179"/>
      <c r="H163" s="182">
        <v>36</v>
      </c>
      <c r="I163" s="183"/>
      <c r="J163" s="179"/>
      <c r="K163" s="179"/>
      <c r="L163" s="184"/>
      <c r="M163" s="185"/>
      <c r="N163" s="186"/>
      <c r="O163" s="186"/>
      <c r="P163" s="186"/>
      <c r="Q163" s="186"/>
      <c r="R163" s="186"/>
      <c r="S163" s="186"/>
      <c r="T163" s="187"/>
      <c r="AT163" s="188" t="s">
        <v>138</v>
      </c>
      <c r="AU163" s="188" t="s">
        <v>84</v>
      </c>
      <c r="AV163" s="10" t="s">
        <v>84</v>
      </c>
      <c r="AW163" s="10" t="s">
        <v>37</v>
      </c>
      <c r="AX163" s="10" t="s">
        <v>75</v>
      </c>
      <c r="AY163" s="188" t="s">
        <v>123</v>
      </c>
    </row>
    <row r="164" spans="2:65" s="11" customFormat="1" ht="11.25" x14ac:dyDescent="0.2">
      <c r="B164" s="189"/>
      <c r="C164" s="190"/>
      <c r="D164" s="175" t="s">
        <v>138</v>
      </c>
      <c r="E164" s="191" t="s">
        <v>1</v>
      </c>
      <c r="F164" s="192" t="s">
        <v>140</v>
      </c>
      <c r="G164" s="190"/>
      <c r="H164" s="193">
        <v>36</v>
      </c>
      <c r="I164" s="194"/>
      <c r="J164" s="190"/>
      <c r="K164" s="190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138</v>
      </c>
      <c r="AU164" s="199" t="s">
        <v>84</v>
      </c>
      <c r="AV164" s="11" t="s">
        <v>122</v>
      </c>
      <c r="AW164" s="11" t="s">
        <v>37</v>
      </c>
      <c r="AX164" s="11" t="s">
        <v>23</v>
      </c>
      <c r="AY164" s="199" t="s">
        <v>123</v>
      </c>
    </row>
    <row r="165" spans="2:65" s="1" customFormat="1" ht="16.5" customHeight="1" x14ac:dyDescent="0.2">
      <c r="B165" s="32"/>
      <c r="C165" s="163" t="s">
        <v>301</v>
      </c>
      <c r="D165" s="163" t="s">
        <v>124</v>
      </c>
      <c r="E165" s="164" t="s">
        <v>302</v>
      </c>
      <c r="F165" s="165" t="s">
        <v>303</v>
      </c>
      <c r="G165" s="166" t="s">
        <v>235</v>
      </c>
      <c r="H165" s="167">
        <v>0.5</v>
      </c>
      <c r="I165" s="168"/>
      <c r="J165" s="169">
        <f>ROUND(I165*H165,2)</f>
        <v>0</v>
      </c>
      <c r="K165" s="165" t="s">
        <v>213</v>
      </c>
      <c r="L165" s="36"/>
      <c r="M165" s="170" t="s">
        <v>1</v>
      </c>
      <c r="N165" s="171" t="s">
        <v>46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AR165" s="15" t="s">
        <v>122</v>
      </c>
      <c r="AT165" s="15" t="s">
        <v>124</v>
      </c>
      <c r="AU165" s="15" t="s">
        <v>84</v>
      </c>
      <c r="AY165" s="15" t="s">
        <v>123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5" t="s">
        <v>23</v>
      </c>
      <c r="BK165" s="174">
        <f>ROUND(I165*H165,2)</f>
        <v>0</v>
      </c>
      <c r="BL165" s="15" t="s">
        <v>122</v>
      </c>
      <c r="BM165" s="15" t="s">
        <v>304</v>
      </c>
    </row>
    <row r="166" spans="2:65" s="1" customFormat="1" ht="11.25" x14ac:dyDescent="0.2">
      <c r="B166" s="32"/>
      <c r="C166" s="33"/>
      <c r="D166" s="175" t="s">
        <v>131</v>
      </c>
      <c r="E166" s="33"/>
      <c r="F166" s="176" t="s">
        <v>305</v>
      </c>
      <c r="G166" s="33"/>
      <c r="H166" s="33"/>
      <c r="I166" s="101"/>
      <c r="J166" s="33"/>
      <c r="K166" s="33"/>
      <c r="L166" s="36"/>
      <c r="M166" s="177"/>
      <c r="N166" s="58"/>
      <c r="O166" s="58"/>
      <c r="P166" s="58"/>
      <c r="Q166" s="58"/>
      <c r="R166" s="58"/>
      <c r="S166" s="58"/>
      <c r="T166" s="59"/>
      <c r="AT166" s="15" t="s">
        <v>131</v>
      </c>
      <c r="AU166" s="15" t="s">
        <v>84</v>
      </c>
    </row>
    <row r="167" spans="2:65" s="12" customFormat="1" ht="11.25" x14ac:dyDescent="0.2">
      <c r="B167" s="200"/>
      <c r="C167" s="201"/>
      <c r="D167" s="175" t="s">
        <v>138</v>
      </c>
      <c r="E167" s="202" t="s">
        <v>1</v>
      </c>
      <c r="F167" s="203" t="s">
        <v>238</v>
      </c>
      <c r="G167" s="201"/>
      <c r="H167" s="202" t="s">
        <v>1</v>
      </c>
      <c r="I167" s="204"/>
      <c r="J167" s="201"/>
      <c r="K167" s="201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138</v>
      </c>
      <c r="AU167" s="209" t="s">
        <v>84</v>
      </c>
      <c r="AV167" s="12" t="s">
        <v>23</v>
      </c>
      <c r="AW167" s="12" t="s">
        <v>37</v>
      </c>
      <c r="AX167" s="12" t="s">
        <v>75</v>
      </c>
      <c r="AY167" s="209" t="s">
        <v>123</v>
      </c>
    </row>
    <row r="168" spans="2:65" s="10" customFormat="1" ht="11.25" x14ac:dyDescent="0.2">
      <c r="B168" s="178"/>
      <c r="C168" s="179"/>
      <c r="D168" s="175" t="s">
        <v>138</v>
      </c>
      <c r="E168" s="180" t="s">
        <v>1</v>
      </c>
      <c r="F168" s="181" t="s">
        <v>306</v>
      </c>
      <c r="G168" s="179"/>
      <c r="H168" s="182">
        <v>0.5</v>
      </c>
      <c r="I168" s="183"/>
      <c r="J168" s="179"/>
      <c r="K168" s="179"/>
      <c r="L168" s="184"/>
      <c r="M168" s="185"/>
      <c r="N168" s="186"/>
      <c r="O168" s="186"/>
      <c r="P168" s="186"/>
      <c r="Q168" s="186"/>
      <c r="R168" s="186"/>
      <c r="S168" s="186"/>
      <c r="T168" s="187"/>
      <c r="AT168" s="188" t="s">
        <v>138</v>
      </c>
      <c r="AU168" s="188" t="s">
        <v>84</v>
      </c>
      <c r="AV168" s="10" t="s">
        <v>84</v>
      </c>
      <c r="AW168" s="10" t="s">
        <v>37</v>
      </c>
      <c r="AX168" s="10" t="s">
        <v>75</v>
      </c>
      <c r="AY168" s="188" t="s">
        <v>123</v>
      </c>
    </row>
    <row r="169" spans="2:65" s="11" customFormat="1" ht="11.25" x14ac:dyDescent="0.2">
      <c r="B169" s="189"/>
      <c r="C169" s="190"/>
      <c r="D169" s="175" t="s">
        <v>138</v>
      </c>
      <c r="E169" s="191" t="s">
        <v>1</v>
      </c>
      <c r="F169" s="192" t="s">
        <v>140</v>
      </c>
      <c r="G169" s="190"/>
      <c r="H169" s="193">
        <v>0.5</v>
      </c>
      <c r="I169" s="194"/>
      <c r="J169" s="190"/>
      <c r="K169" s="190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138</v>
      </c>
      <c r="AU169" s="199" t="s">
        <v>84</v>
      </c>
      <c r="AV169" s="11" t="s">
        <v>122</v>
      </c>
      <c r="AW169" s="11" t="s">
        <v>37</v>
      </c>
      <c r="AX169" s="11" t="s">
        <v>23</v>
      </c>
      <c r="AY169" s="199" t="s">
        <v>123</v>
      </c>
    </row>
    <row r="170" spans="2:65" s="1" customFormat="1" ht="16.5" customHeight="1" x14ac:dyDescent="0.2">
      <c r="B170" s="32"/>
      <c r="C170" s="163" t="s">
        <v>307</v>
      </c>
      <c r="D170" s="163" t="s">
        <v>124</v>
      </c>
      <c r="E170" s="164" t="s">
        <v>308</v>
      </c>
      <c r="F170" s="165" t="s">
        <v>309</v>
      </c>
      <c r="G170" s="166" t="s">
        <v>235</v>
      </c>
      <c r="H170" s="167">
        <v>0.5</v>
      </c>
      <c r="I170" s="168"/>
      <c r="J170" s="169">
        <f>ROUND(I170*H170,2)</f>
        <v>0</v>
      </c>
      <c r="K170" s="165" t="s">
        <v>213</v>
      </c>
      <c r="L170" s="36"/>
      <c r="M170" s="170" t="s">
        <v>1</v>
      </c>
      <c r="N170" s="171" t="s">
        <v>46</v>
      </c>
      <c r="O170" s="58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AR170" s="15" t="s">
        <v>122</v>
      </c>
      <c r="AT170" s="15" t="s">
        <v>124</v>
      </c>
      <c r="AU170" s="15" t="s">
        <v>84</v>
      </c>
      <c r="AY170" s="15" t="s">
        <v>123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5" t="s">
        <v>23</v>
      </c>
      <c r="BK170" s="174">
        <f>ROUND(I170*H170,2)</f>
        <v>0</v>
      </c>
      <c r="BL170" s="15" t="s">
        <v>122</v>
      </c>
      <c r="BM170" s="15" t="s">
        <v>310</v>
      </c>
    </row>
    <row r="171" spans="2:65" s="1" customFormat="1" ht="19.5" x14ac:dyDescent="0.2">
      <c r="B171" s="32"/>
      <c r="C171" s="33"/>
      <c r="D171" s="175" t="s">
        <v>131</v>
      </c>
      <c r="E171" s="33"/>
      <c r="F171" s="176" t="s">
        <v>311</v>
      </c>
      <c r="G171" s="33"/>
      <c r="H171" s="33"/>
      <c r="I171" s="101"/>
      <c r="J171" s="33"/>
      <c r="K171" s="33"/>
      <c r="L171" s="36"/>
      <c r="M171" s="177"/>
      <c r="N171" s="58"/>
      <c r="O171" s="58"/>
      <c r="P171" s="58"/>
      <c r="Q171" s="58"/>
      <c r="R171" s="58"/>
      <c r="S171" s="58"/>
      <c r="T171" s="59"/>
      <c r="AT171" s="15" t="s">
        <v>131</v>
      </c>
      <c r="AU171" s="15" t="s">
        <v>84</v>
      </c>
    </row>
    <row r="172" spans="2:65" s="10" customFormat="1" ht="11.25" x14ac:dyDescent="0.2">
      <c r="B172" s="178"/>
      <c r="C172" s="179"/>
      <c r="D172" s="175" t="s">
        <v>138</v>
      </c>
      <c r="E172" s="180" t="s">
        <v>1</v>
      </c>
      <c r="F172" s="181" t="s">
        <v>312</v>
      </c>
      <c r="G172" s="179"/>
      <c r="H172" s="182">
        <v>0.5</v>
      </c>
      <c r="I172" s="183"/>
      <c r="J172" s="179"/>
      <c r="K172" s="179"/>
      <c r="L172" s="184"/>
      <c r="M172" s="185"/>
      <c r="N172" s="186"/>
      <c r="O172" s="186"/>
      <c r="P172" s="186"/>
      <c r="Q172" s="186"/>
      <c r="R172" s="186"/>
      <c r="S172" s="186"/>
      <c r="T172" s="187"/>
      <c r="AT172" s="188" t="s">
        <v>138</v>
      </c>
      <c r="AU172" s="188" t="s">
        <v>84</v>
      </c>
      <c r="AV172" s="10" t="s">
        <v>84</v>
      </c>
      <c r="AW172" s="10" t="s">
        <v>37</v>
      </c>
      <c r="AX172" s="10" t="s">
        <v>75</v>
      </c>
      <c r="AY172" s="188" t="s">
        <v>123</v>
      </c>
    </row>
    <row r="173" spans="2:65" s="11" customFormat="1" ht="11.25" x14ac:dyDescent="0.2">
      <c r="B173" s="189"/>
      <c r="C173" s="190"/>
      <c r="D173" s="175" t="s">
        <v>138</v>
      </c>
      <c r="E173" s="191" t="s">
        <v>1</v>
      </c>
      <c r="F173" s="192" t="s">
        <v>140</v>
      </c>
      <c r="G173" s="190"/>
      <c r="H173" s="193">
        <v>0.5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138</v>
      </c>
      <c r="AU173" s="199" t="s">
        <v>84</v>
      </c>
      <c r="AV173" s="11" t="s">
        <v>122</v>
      </c>
      <c r="AW173" s="11" t="s">
        <v>37</v>
      </c>
      <c r="AX173" s="11" t="s">
        <v>23</v>
      </c>
      <c r="AY173" s="199" t="s">
        <v>123</v>
      </c>
    </row>
    <row r="174" spans="2:65" s="1" customFormat="1" ht="16.5" customHeight="1" x14ac:dyDescent="0.2">
      <c r="B174" s="32"/>
      <c r="C174" s="163" t="s">
        <v>313</v>
      </c>
      <c r="D174" s="163" t="s">
        <v>124</v>
      </c>
      <c r="E174" s="164" t="s">
        <v>314</v>
      </c>
      <c r="F174" s="165" t="s">
        <v>315</v>
      </c>
      <c r="G174" s="166" t="s">
        <v>160</v>
      </c>
      <c r="H174" s="167">
        <v>301.73</v>
      </c>
      <c r="I174" s="168"/>
      <c r="J174" s="169">
        <f>ROUND(I174*H174,2)</f>
        <v>0</v>
      </c>
      <c r="K174" s="165" t="s">
        <v>128</v>
      </c>
      <c r="L174" s="36"/>
      <c r="M174" s="170" t="s">
        <v>1</v>
      </c>
      <c r="N174" s="171" t="s">
        <v>46</v>
      </c>
      <c r="O174" s="58"/>
      <c r="P174" s="172">
        <f>O174*H174</f>
        <v>0</v>
      </c>
      <c r="Q174" s="172">
        <v>1E-4</v>
      </c>
      <c r="R174" s="172">
        <f>Q174*H174</f>
        <v>3.0173000000000002E-2</v>
      </c>
      <c r="S174" s="172">
        <v>0</v>
      </c>
      <c r="T174" s="173">
        <f>S174*H174</f>
        <v>0</v>
      </c>
      <c r="AR174" s="15" t="s">
        <v>122</v>
      </c>
      <c r="AT174" s="15" t="s">
        <v>124</v>
      </c>
      <c r="AU174" s="15" t="s">
        <v>84</v>
      </c>
      <c r="AY174" s="15" t="s">
        <v>123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5" t="s">
        <v>23</v>
      </c>
      <c r="BK174" s="174">
        <f>ROUND(I174*H174,2)</f>
        <v>0</v>
      </c>
      <c r="BL174" s="15" t="s">
        <v>122</v>
      </c>
      <c r="BM174" s="15" t="s">
        <v>316</v>
      </c>
    </row>
    <row r="175" spans="2:65" s="1" customFormat="1" ht="11.25" x14ac:dyDescent="0.2">
      <c r="B175" s="32"/>
      <c r="C175" s="33"/>
      <c r="D175" s="175" t="s">
        <v>131</v>
      </c>
      <c r="E175" s="33"/>
      <c r="F175" s="176" t="s">
        <v>317</v>
      </c>
      <c r="G175" s="33"/>
      <c r="H175" s="33"/>
      <c r="I175" s="101"/>
      <c r="J175" s="33"/>
      <c r="K175" s="33"/>
      <c r="L175" s="36"/>
      <c r="M175" s="177"/>
      <c r="N175" s="58"/>
      <c r="O175" s="58"/>
      <c r="P175" s="58"/>
      <c r="Q175" s="58"/>
      <c r="R175" s="58"/>
      <c r="S175" s="58"/>
      <c r="T175" s="59"/>
      <c r="AT175" s="15" t="s">
        <v>131</v>
      </c>
      <c r="AU175" s="15" t="s">
        <v>84</v>
      </c>
    </row>
    <row r="176" spans="2:65" s="10" customFormat="1" ht="11.25" x14ac:dyDescent="0.2">
      <c r="B176" s="178"/>
      <c r="C176" s="179"/>
      <c r="D176" s="175" t="s">
        <v>138</v>
      </c>
      <c r="E176" s="180" t="s">
        <v>1</v>
      </c>
      <c r="F176" s="181" t="s">
        <v>318</v>
      </c>
      <c r="G176" s="179"/>
      <c r="H176" s="182">
        <v>301.73</v>
      </c>
      <c r="I176" s="183"/>
      <c r="J176" s="179"/>
      <c r="K176" s="179"/>
      <c r="L176" s="184"/>
      <c r="M176" s="185"/>
      <c r="N176" s="186"/>
      <c r="O176" s="186"/>
      <c r="P176" s="186"/>
      <c r="Q176" s="186"/>
      <c r="R176" s="186"/>
      <c r="S176" s="186"/>
      <c r="T176" s="187"/>
      <c r="AT176" s="188" t="s">
        <v>138</v>
      </c>
      <c r="AU176" s="188" t="s">
        <v>84</v>
      </c>
      <c r="AV176" s="10" t="s">
        <v>84</v>
      </c>
      <c r="AW176" s="10" t="s">
        <v>37</v>
      </c>
      <c r="AX176" s="10" t="s">
        <v>75</v>
      </c>
      <c r="AY176" s="188" t="s">
        <v>123</v>
      </c>
    </row>
    <row r="177" spans="2:65" s="11" customFormat="1" ht="11.25" x14ac:dyDescent="0.2">
      <c r="B177" s="189"/>
      <c r="C177" s="190"/>
      <c r="D177" s="175" t="s">
        <v>138</v>
      </c>
      <c r="E177" s="191" t="s">
        <v>1</v>
      </c>
      <c r="F177" s="192" t="s">
        <v>140</v>
      </c>
      <c r="G177" s="190"/>
      <c r="H177" s="193">
        <v>301.73</v>
      </c>
      <c r="I177" s="194"/>
      <c r="J177" s="190"/>
      <c r="K177" s="190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138</v>
      </c>
      <c r="AU177" s="199" t="s">
        <v>84</v>
      </c>
      <c r="AV177" s="11" t="s">
        <v>122</v>
      </c>
      <c r="AW177" s="11" t="s">
        <v>37</v>
      </c>
      <c r="AX177" s="11" t="s">
        <v>23</v>
      </c>
      <c r="AY177" s="199" t="s">
        <v>123</v>
      </c>
    </row>
    <row r="178" spans="2:65" s="1" customFormat="1" ht="16.5" customHeight="1" x14ac:dyDescent="0.2">
      <c r="B178" s="32"/>
      <c r="C178" s="222" t="s">
        <v>319</v>
      </c>
      <c r="D178" s="222" t="s">
        <v>320</v>
      </c>
      <c r="E178" s="223" t="s">
        <v>321</v>
      </c>
      <c r="F178" s="224" t="s">
        <v>322</v>
      </c>
      <c r="G178" s="225" t="s">
        <v>160</v>
      </c>
      <c r="H178" s="226">
        <v>353.93</v>
      </c>
      <c r="I178" s="227"/>
      <c r="J178" s="228">
        <f>ROUND(I178*H178,2)</f>
        <v>0</v>
      </c>
      <c r="K178" s="224" t="s">
        <v>128</v>
      </c>
      <c r="L178" s="229"/>
      <c r="M178" s="230" t="s">
        <v>1</v>
      </c>
      <c r="N178" s="231" t="s">
        <v>46</v>
      </c>
      <c r="O178" s="58"/>
      <c r="P178" s="172">
        <f>O178*H178</f>
        <v>0</v>
      </c>
      <c r="Q178" s="172">
        <v>6.9999999999999999E-4</v>
      </c>
      <c r="R178" s="172">
        <f>Q178*H178</f>
        <v>0.247751</v>
      </c>
      <c r="S178" s="172">
        <v>0</v>
      </c>
      <c r="T178" s="173">
        <f>S178*H178</f>
        <v>0</v>
      </c>
      <c r="AR178" s="15" t="s">
        <v>169</v>
      </c>
      <c r="AT178" s="15" t="s">
        <v>320</v>
      </c>
      <c r="AU178" s="15" t="s">
        <v>84</v>
      </c>
      <c r="AY178" s="15" t="s">
        <v>123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5" t="s">
        <v>23</v>
      </c>
      <c r="BK178" s="174">
        <f>ROUND(I178*H178,2)</f>
        <v>0</v>
      </c>
      <c r="BL178" s="15" t="s">
        <v>122</v>
      </c>
      <c r="BM178" s="15" t="s">
        <v>323</v>
      </c>
    </row>
    <row r="179" spans="2:65" s="1" customFormat="1" ht="11.25" x14ac:dyDescent="0.2">
      <c r="B179" s="32"/>
      <c r="C179" s="33"/>
      <c r="D179" s="175" t="s">
        <v>131</v>
      </c>
      <c r="E179" s="33"/>
      <c r="F179" s="176" t="s">
        <v>322</v>
      </c>
      <c r="G179" s="33"/>
      <c r="H179" s="33"/>
      <c r="I179" s="101"/>
      <c r="J179" s="33"/>
      <c r="K179" s="33"/>
      <c r="L179" s="36"/>
      <c r="M179" s="177"/>
      <c r="N179" s="58"/>
      <c r="O179" s="58"/>
      <c r="P179" s="58"/>
      <c r="Q179" s="58"/>
      <c r="R179" s="58"/>
      <c r="S179" s="58"/>
      <c r="T179" s="59"/>
      <c r="AT179" s="15" t="s">
        <v>131</v>
      </c>
      <c r="AU179" s="15" t="s">
        <v>84</v>
      </c>
    </row>
    <row r="180" spans="2:65" s="10" customFormat="1" ht="11.25" x14ac:dyDescent="0.2">
      <c r="B180" s="178"/>
      <c r="C180" s="179"/>
      <c r="D180" s="175" t="s">
        <v>138</v>
      </c>
      <c r="E180" s="180" t="s">
        <v>1</v>
      </c>
      <c r="F180" s="181" t="s">
        <v>324</v>
      </c>
      <c r="G180" s="179"/>
      <c r="H180" s="182">
        <v>307.76499999999999</v>
      </c>
      <c r="I180" s="183"/>
      <c r="J180" s="179"/>
      <c r="K180" s="179"/>
      <c r="L180" s="184"/>
      <c r="M180" s="185"/>
      <c r="N180" s="186"/>
      <c r="O180" s="186"/>
      <c r="P180" s="186"/>
      <c r="Q180" s="186"/>
      <c r="R180" s="186"/>
      <c r="S180" s="186"/>
      <c r="T180" s="187"/>
      <c r="AT180" s="188" t="s">
        <v>138</v>
      </c>
      <c r="AU180" s="188" t="s">
        <v>84</v>
      </c>
      <c r="AV180" s="10" t="s">
        <v>84</v>
      </c>
      <c r="AW180" s="10" t="s">
        <v>37</v>
      </c>
      <c r="AX180" s="10" t="s">
        <v>75</v>
      </c>
      <c r="AY180" s="188" t="s">
        <v>123</v>
      </c>
    </row>
    <row r="181" spans="2:65" s="11" customFormat="1" ht="11.25" x14ac:dyDescent="0.2">
      <c r="B181" s="189"/>
      <c r="C181" s="190"/>
      <c r="D181" s="175" t="s">
        <v>138</v>
      </c>
      <c r="E181" s="191" t="s">
        <v>1</v>
      </c>
      <c r="F181" s="192" t="s">
        <v>140</v>
      </c>
      <c r="G181" s="190"/>
      <c r="H181" s="193">
        <v>307.76499999999999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138</v>
      </c>
      <c r="AU181" s="199" t="s">
        <v>84</v>
      </c>
      <c r="AV181" s="11" t="s">
        <v>122</v>
      </c>
      <c r="AW181" s="11" t="s">
        <v>37</v>
      </c>
      <c r="AX181" s="11" t="s">
        <v>23</v>
      </c>
      <c r="AY181" s="199" t="s">
        <v>123</v>
      </c>
    </row>
    <row r="182" spans="2:65" s="10" customFormat="1" ht="11.25" x14ac:dyDescent="0.2">
      <c r="B182" s="178"/>
      <c r="C182" s="179"/>
      <c r="D182" s="175" t="s">
        <v>138</v>
      </c>
      <c r="E182" s="179"/>
      <c r="F182" s="181" t="s">
        <v>325</v>
      </c>
      <c r="G182" s="179"/>
      <c r="H182" s="182">
        <v>353.93</v>
      </c>
      <c r="I182" s="183"/>
      <c r="J182" s="179"/>
      <c r="K182" s="179"/>
      <c r="L182" s="184"/>
      <c r="M182" s="185"/>
      <c r="N182" s="186"/>
      <c r="O182" s="186"/>
      <c r="P182" s="186"/>
      <c r="Q182" s="186"/>
      <c r="R182" s="186"/>
      <c r="S182" s="186"/>
      <c r="T182" s="187"/>
      <c r="AT182" s="188" t="s">
        <v>138</v>
      </c>
      <c r="AU182" s="188" t="s">
        <v>84</v>
      </c>
      <c r="AV182" s="10" t="s">
        <v>84</v>
      </c>
      <c r="AW182" s="10" t="s">
        <v>4</v>
      </c>
      <c r="AX182" s="10" t="s">
        <v>23</v>
      </c>
      <c r="AY182" s="188" t="s">
        <v>123</v>
      </c>
    </row>
    <row r="183" spans="2:65" s="1" customFormat="1" ht="16.5" customHeight="1" x14ac:dyDescent="0.2">
      <c r="B183" s="32"/>
      <c r="C183" s="163" t="s">
        <v>326</v>
      </c>
      <c r="D183" s="163" t="s">
        <v>124</v>
      </c>
      <c r="E183" s="164" t="s">
        <v>327</v>
      </c>
      <c r="F183" s="165" t="s">
        <v>328</v>
      </c>
      <c r="G183" s="166" t="s">
        <v>235</v>
      </c>
      <c r="H183" s="167">
        <v>477.54199999999997</v>
      </c>
      <c r="I183" s="168"/>
      <c r="J183" s="169">
        <f>ROUND(I183*H183,2)</f>
        <v>0</v>
      </c>
      <c r="K183" s="165" t="s">
        <v>244</v>
      </c>
      <c r="L183" s="36"/>
      <c r="M183" s="170" t="s">
        <v>1</v>
      </c>
      <c r="N183" s="171" t="s">
        <v>46</v>
      </c>
      <c r="O183" s="58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AR183" s="15" t="s">
        <v>122</v>
      </c>
      <c r="AT183" s="15" t="s">
        <v>124</v>
      </c>
      <c r="AU183" s="15" t="s">
        <v>84</v>
      </c>
      <c r="AY183" s="15" t="s">
        <v>123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5" t="s">
        <v>23</v>
      </c>
      <c r="BK183" s="174">
        <f>ROUND(I183*H183,2)</f>
        <v>0</v>
      </c>
      <c r="BL183" s="15" t="s">
        <v>122</v>
      </c>
      <c r="BM183" s="15" t="s">
        <v>329</v>
      </c>
    </row>
    <row r="184" spans="2:65" s="1" customFormat="1" ht="19.5" x14ac:dyDescent="0.2">
      <c r="B184" s="32"/>
      <c r="C184" s="33"/>
      <c r="D184" s="175" t="s">
        <v>131</v>
      </c>
      <c r="E184" s="33"/>
      <c r="F184" s="176" t="s">
        <v>330</v>
      </c>
      <c r="G184" s="33"/>
      <c r="H184" s="33"/>
      <c r="I184" s="101"/>
      <c r="J184" s="33"/>
      <c r="K184" s="33"/>
      <c r="L184" s="36"/>
      <c r="M184" s="177"/>
      <c r="N184" s="58"/>
      <c r="O184" s="58"/>
      <c r="P184" s="58"/>
      <c r="Q184" s="58"/>
      <c r="R184" s="58"/>
      <c r="S184" s="58"/>
      <c r="T184" s="59"/>
      <c r="AT184" s="15" t="s">
        <v>131</v>
      </c>
      <c r="AU184" s="15" t="s">
        <v>84</v>
      </c>
    </row>
    <row r="185" spans="2:65" s="10" customFormat="1" ht="11.25" x14ac:dyDescent="0.2">
      <c r="B185" s="178"/>
      <c r="C185" s="179"/>
      <c r="D185" s="175" t="s">
        <v>138</v>
      </c>
      <c r="E185" s="180" t="s">
        <v>1</v>
      </c>
      <c r="F185" s="181" t="s">
        <v>331</v>
      </c>
      <c r="G185" s="179"/>
      <c r="H185" s="182">
        <v>477.54199999999997</v>
      </c>
      <c r="I185" s="183"/>
      <c r="J185" s="179"/>
      <c r="K185" s="179"/>
      <c r="L185" s="184"/>
      <c r="M185" s="185"/>
      <c r="N185" s="186"/>
      <c r="O185" s="186"/>
      <c r="P185" s="186"/>
      <c r="Q185" s="186"/>
      <c r="R185" s="186"/>
      <c r="S185" s="186"/>
      <c r="T185" s="187"/>
      <c r="AT185" s="188" t="s">
        <v>138</v>
      </c>
      <c r="AU185" s="188" t="s">
        <v>84</v>
      </c>
      <c r="AV185" s="10" t="s">
        <v>84</v>
      </c>
      <c r="AW185" s="10" t="s">
        <v>37</v>
      </c>
      <c r="AX185" s="10" t="s">
        <v>75</v>
      </c>
      <c r="AY185" s="188" t="s">
        <v>123</v>
      </c>
    </row>
    <row r="186" spans="2:65" s="11" customFormat="1" ht="11.25" x14ac:dyDescent="0.2">
      <c r="B186" s="189"/>
      <c r="C186" s="190"/>
      <c r="D186" s="175" t="s">
        <v>138</v>
      </c>
      <c r="E186" s="191" t="s">
        <v>1</v>
      </c>
      <c r="F186" s="192" t="s">
        <v>140</v>
      </c>
      <c r="G186" s="190"/>
      <c r="H186" s="193">
        <v>477.54199999999997</v>
      </c>
      <c r="I186" s="194"/>
      <c r="J186" s="190"/>
      <c r="K186" s="190"/>
      <c r="L186" s="195"/>
      <c r="M186" s="196"/>
      <c r="N186" s="197"/>
      <c r="O186" s="197"/>
      <c r="P186" s="197"/>
      <c r="Q186" s="197"/>
      <c r="R186" s="197"/>
      <c r="S186" s="197"/>
      <c r="T186" s="198"/>
      <c r="AT186" s="199" t="s">
        <v>138</v>
      </c>
      <c r="AU186" s="199" t="s">
        <v>84</v>
      </c>
      <c r="AV186" s="11" t="s">
        <v>122</v>
      </c>
      <c r="AW186" s="11" t="s">
        <v>37</v>
      </c>
      <c r="AX186" s="11" t="s">
        <v>23</v>
      </c>
      <c r="AY186" s="199" t="s">
        <v>123</v>
      </c>
    </row>
    <row r="187" spans="2:65" s="1" customFormat="1" ht="16.5" customHeight="1" x14ac:dyDescent="0.2">
      <c r="B187" s="32"/>
      <c r="C187" s="163" t="s">
        <v>7</v>
      </c>
      <c r="D187" s="163" t="s">
        <v>124</v>
      </c>
      <c r="E187" s="164" t="s">
        <v>332</v>
      </c>
      <c r="F187" s="165" t="s">
        <v>333</v>
      </c>
      <c r="G187" s="166" t="s">
        <v>235</v>
      </c>
      <c r="H187" s="167">
        <v>405.38</v>
      </c>
      <c r="I187" s="168"/>
      <c r="J187" s="169">
        <f>ROUND(I187*H187,2)</f>
        <v>0</v>
      </c>
      <c r="K187" s="165" t="s">
        <v>1</v>
      </c>
      <c r="L187" s="36"/>
      <c r="M187" s="170" t="s">
        <v>1</v>
      </c>
      <c r="N187" s="171" t="s">
        <v>46</v>
      </c>
      <c r="O187" s="58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AR187" s="15" t="s">
        <v>122</v>
      </c>
      <c r="AT187" s="15" t="s">
        <v>124</v>
      </c>
      <c r="AU187" s="15" t="s">
        <v>84</v>
      </c>
      <c r="AY187" s="15" t="s">
        <v>123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5" t="s">
        <v>23</v>
      </c>
      <c r="BK187" s="174">
        <f>ROUND(I187*H187,2)</f>
        <v>0</v>
      </c>
      <c r="BL187" s="15" t="s">
        <v>122</v>
      </c>
      <c r="BM187" s="15" t="s">
        <v>334</v>
      </c>
    </row>
    <row r="188" spans="2:65" s="1" customFormat="1" ht="19.5" x14ac:dyDescent="0.2">
      <c r="B188" s="32"/>
      <c r="C188" s="33"/>
      <c r="D188" s="175" t="s">
        <v>131</v>
      </c>
      <c r="E188" s="33"/>
      <c r="F188" s="176" t="s">
        <v>335</v>
      </c>
      <c r="G188" s="33"/>
      <c r="H188" s="33"/>
      <c r="I188" s="101"/>
      <c r="J188" s="33"/>
      <c r="K188" s="33"/>
      <c r="L188" s="36"/>
      <c r="M188" s="177"/>
      <c r="N188" s="58"/>
      <c r="O188" s="58"/>
      <c r="P188" s="58"/>
      <c r="Q188" s="58"/>
      <c r="R188" s="58"/>
      <c r="S188" s="58"/>
      <c r="T188" s="59"/>
      <c r="AT188" s="15" t="s">
        <v>131</v>
      </c>
      <c r="AU188" s="15" t="s">
        <v>84</v>
      </c>
    </row>
    <row r="189" spans="2:65" s="12" customFormat="1" ht="11.25" x14ac:dyDescent="0.2">
      <c r="B189" s="200"/>
      <c r="C189" s="201"/>
      <c r="D189" s="175" t="s">
        <v>138</v>
      </c>
      <c r="E189" s="202" t="s">
        <v>1</v>
      </c>
      <c r="F189" s="203" t="s">
        <v>336</v>
      </c>
      <c r="G189" s="201"/>
      <c r="H189" s="202" t="s">
        <v>1</v>
      </c>
      <c r="I189" s="204"/>
      <c r="J189" s="201"/>
      <c r="K189" s="201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138</v>
      </c>
      <c r="AU189" s="209" t="s">
        <v>84</v>
      </c>
      <c r="AV189" s="12" t="s">
        <v>23</v>
      </c>
      <c r="AW189" s="12" t="s">
        <v>37</v>
      </c>
      <c r="AX189" s="12" t="s">
        <v>75</v>
      </c>
      <c r="AY189" s="209" t="s">
        <v>123</v>
      </c>
    </row>
    <row r="190" spans="2:65" s="10" customFormat="1" ht="11.25" x14ac:dyDescent="0.2">
      <c r="B190" s="178"/>
      <c r="C190" s="179"/>
      <c r="D190" s="175" t="s">
        <v>138</v>
      </c>
      <c r="E190" s="180" t="s">
        <v>1</v>
      </c>
      <c r="F190" s="181" t="s">
        <v>337</v>
      </c>
      <c r="G190" s="179"/>
      <c r="H190" s="182">
        <v>173.14</v>
      </c>
      <c r="I190" s="183"/>
      <c r="J190" s="179"/>
      <c r="K190" s="179"/>
      <c r="L190" s="184"/>
      <c r="M190" s="185"/>
      <c r="N190" s="186"/>
      <c r="O190" s="186"/>
      <c r="P190" s="186"/>
      <c r="Q190" s="186"/>
      <c r="R190" s="186"/>
      <c r="S190" s="186"/>
      <c r="T190" s="187"/>
      <c r="AT190" s="188" t="s">
        <v>138</v>
      </c>
      <c r="AU190" s="188" t="s">
        <v>84</v>
      </c>
      <c r="AV190" s="10" t="s">
        <v>84</v>
      </c>
      <c r="AW190" s="10" t="s">
        <v>37</v>
      </c>
      <c r="AX190" s="10" t="s">
        <v>75</v>
      </c>
      <c r="AY190" s="188" t="s">
        <v>123</v>
      </c>
    </row>
    <row r="191" spans="2:65" s="10" customFormat="1" ht="11.25" x14ac:dyDescent="0.2">
      <c r="B191" s="178"/>
      <c r="C191" s="179"/>
      <c r="D191" s="175" t="s">
        <v>138</v>
      </c>
      <c r="E191" s="180" t="s">
        <v>1</v>
      </c>
      <c r="F191" s="181" t="s">
        <v>338</v>
      </c>
      <c r="G191" s="179"/>
      <c r="H191" s="182">
        <v>232.24</v>
      </c>
      <c r="I191" s="183"/>
      <c r="J191" s="179"/>
      <c r="K191" s="179"/>
      <c r="L191" s="184"/>
      <c r="M191" s="185"/>
      <c r="N191" s="186"/>
      <c r="O191" s="186"/>
      <c r="P191" s="186"/>
      <c r="Q191" s="186"/>
      <c r="R191" s="186"/>
      <c r="S191" s="186"/>
      <c r="T191" s="187"/>
      <c r="AT191" s="188" t="s">
        <v>138</v>
      </c>
      <c r="AU191" s="188" t="s">
        <v>84</v>
      </c>
      <c r="AV191" s="10" t="s">
        <v>84</v>
      </c>
      <c r="AW191" s="10" t="s">
        <v>37</v>
      </c>
      <c r="AX191" s="10" t="s">
        <v>75</v>
      </c>
      <c r="AY191" s="188" t="s">
        <v>123</v>
      </c>
    </row>
    <row r="192" spans="2:65" s="11" customFormat="1" ht="11.25" x14ac:dyDescent="0.2">
      <c r="B192" s="189"/>
      <c r="C192" s="190"/>
      <c r="D192" s="175" t="s">
        <v>138</v>
      </c>
      <c r="E192" s="191" t="s">
        <v>1</v>
      </c>
      <c r="F192" s="192" t="s">
        <v>140</v>
      </c>
      <c r="G192" s="190"/>
      <c r="H192" s="193">
        <v>405.38</v>
      </c>
      <c r="I192" s="194"/>
      <c r="J192" s="190"/>
      <c r="K192" s="190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138</v>
      </c>
      <c r="AU192" s="199" t="s">
        <v>84</v>
      </c>
      <c r="AV192" s="11" t="s">
        <v>122</v>
      </c>
      <c r="AW192" s="11" t="s">
        <v>37</v>
      </c>
      <c r="AX192" s="11" t="s">
        <v>23</v>
      </c>
      <c r="AY192" s="199" t="s">
        <v>123</v>
      </c>
    </row>
    <row r="193" spans="2:65" s="1" customFormat="1" ht="16.5" customHeight="1" x14ac:dyDescent="0.2">
      <c r="B193" s="32"/>
      <c r="C193" s="163" t="s">
        <v>339</v>
      </c>
      <c r="D193" s="163" t="s">
        <v>124</v>
      </c>
      <c r="E193" s="164" t="s">
        <v>340</v>
      </c>
      <c r="F193" s="165" t="s">
        <v>341</v>
      </c>
      <c r="G193" s="166" t="s">
        <v>219</v>
      </c>
      <c r="H193" s="167">
        <v>9</v>
      </c>
      <c r="I193" s="168"/>
      <c r="J193" s="169">
        <f>ROUND(I193*H193,2)</f>
        <v>0</v>
      </c>
      <c r="K193" s="165" t="s">
        <v>128</v>
      </c>
      <c r="L193" s="36"/>
      <c r="M193" s="170" t="s">
        <v>1</v>
      </c>
      <c r="N193" s="171" t="s">
        <v>46</v>
      </c>
      <c r="O193" s="58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AR193" s="15" t="s">
        <v>122</v>
      </c>
      <c r="AT193" s="15" t="s">
        <v>124</v>
      </c>
      <c r="AU193" s="15" t="s">
        <v>84</v>
      </c>
      <c r="AY193" s="15" t="s">
        <v>123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5" t="s">
        <v>23</v>
      </c>
      <c r="BK193" s="174">
        <f>ROUND(I193*H193,2)</f>
        <v>0</v>
      </c>
      <c r="BL193" s="15" t="s">
        <v>122</v>
      </c>
      <c r="BM193" s="15" t="s">
        <v>342</v>
      </c>
    </row>
    <row r="194" spans="2:65" s="1" customFormat="1" ht="19.5" x14ac:dyDescent="0.2">
      <c r="B194" s="32"/>
      <c r="C194" s="33"/>
      <c r="D194" s="175" t="s">
        <v>131</v>
      </c>
      <c r="E194" s="33"/>
      <c r="F194" s="176" t="s">
        <v>343</v>
      </c>
      <c r="G194" s="33"/>
      <c r="H194" s="33"/>
      <c r="I194" s="101"/>
      <c r="J194" s="33"/>
      <c r="K194" s="33"/>
      <c r="L194" s="36"/>
      <c r="M194" s="177"/>
      <c r="N194" s="58"/>
      <c r="O194" s="58"/>
      <c r="P194" s="58"/>
      <c r="Q194" s="58"/>
      <c r="R194" s="58"/>
      <c r="S194" s="58"/>
      <c r="T194" s="59"/>
      <c r="AT194" s="15" t="s">
        <v>131</v>
      </c>
      <c r="AU194" s="15" t="s">
        <v>84</v>
      </c>
    </row>
    <row r="195" spans="2:65" s="10" customFormat="1" ht="11.25" x14ac:dyDescent="0.2">
      <c r="B195" s="178"/>
      <c r="C195" s="179"/>
      <c r="D195" s="175" t="s">
        <v>138</v>
      </c>
      <c r="E195" s="180" t="s">
        <v>1</v>
      </c>
      <c r="F195" s="181" t="s">
        <v>222</v>
      </c>
      <c r="G195" s="179"/>
      <c r="H195" s="182">
        <v>9</v>
      </c>
      <c r="I195" s="183"/>
      <c r="J195" s="179"/>
      <c r="K195" s="179"/>
      <c r="L195" s="184"/>
      <c r="M195" s="185"/>
      <c r="N195" s="186"/>
      <c r="O195" s="186"/>
      <c r="P195" s="186"/>
      <c r="Q195" s="186"/>
      <c r="R195" s="186"/>
      <c r="S195" s="186"/>
      <c r="T195" s="187"/>
      <c r="AT195" s="188" t="s">
        <v>138</v>
      </c>
      <c r="AU195" s="188" t="s">
        <v>84</v>
      </c>
      <c r="AV195" s="10" t="s">
        <v>84</v>
      </c>
      <c r="AW195" s="10" t="s">
        <v>37</v>
      </c>
      <c r="AX195" s="10" t="s">
        <v>75</v>
      </c>
      <c r="AY195" s="188" t="s">
        <v>123</v>
      </c>
    </row>
    <row r="196" spans="2:65" s="11" customFormat="1" ht="11.25" x14ac:dyDescent="0.2">
      <c r="B196" s="189"/>
      <c r="C196" s="190"/>
      <c r="D196" s="175" t="s">
        <v>138</v>
      </c>
      <c r="E196" s="191" t="s">
        <v>1</v>
      </c>
      <c r="F196" s="192" t="s">
        <v>140</v>
      </c>
      <c r="G196" s="190"/>
      <c r="H196" s="193">
        <v>9</v>
      </c>
      <c r="I196" s="194"/>
      <c r="J196" s="190"/>
      <c r="K196" s="190"/>
      <c r="L196" s="195"/>
      <c r="M196" s="196"/>
      <c r="N196" s="197"/>
      <c r="O196" s="197"/>
      <c r="P196" s="197"/>
      <c r="Q196" s="197"/>
      <c r="R196" s="197"/>
      <c r="S196" s="197"/>
      <c r="T196" s="198"/>
      <c r="AT196" s="199" t="s">
        <v>138</v>
      </c>
      <c r="AU196" s="199" t="s">
        <v>84</v>
      </c>
      <c r="AV196" s="11" t="s">
        <v>122</v>
      </c>
      <c r="AW196" s="11" t="s">
        <v>37</v>
      </c>
      <c r="AX196" s="11" t="s">
        <v>23</v>
      </c>
      <c r="AY196" s="199" t="s">
        <v>123</v>
      </c>
    </row>
    <row r="197" spans="2:65" s="1" customFormat="1" ht="16.5" customHeight="1" x14ac:dyDescent="0.2">
      <c r="B197" s="32"/>
      <c r="C197" s="163" t="s">
        <v>344</v>
      </c>
      <c r="D197" s="163" t="s">
        <v>124</v>
      </c>
      <c r="E197" s="164" t="s">
        <v>345</v>
      </c>
      <c r="F197" s="165" t="s">
        <v>346</v>
      </c>
      <c r="G197" s="166" t="s">
        <v>219</v>
      </c>
      <c r="H197" s="167">
        <v>1</v>
      </c>
      <c r="I197" s="168"/>
      <c r="J197" s="169">
        <f>ROUND(I197*H197,2)</f>
        <v>0</v>
      </c>
      <c r="K197" s="165" t="s">
        <v>128</v>
      </c>
      <c r="L197" s="36"/>
      <c r="M197" s="170" t="s">
        <v>1</v>
      </c>
      <c r="N197" s="171" t="s">
        <v>46</v>
      </c>
      <c r="O197" s="58"/>
      <c r="P197" s="172">
        <f>O197*H197</f>
        <v>0</v>
      </c>
      <c r="Q197" s="172">
        <v>0</v>
      </c>
      <c r="R197" s="172">
        <f>Q197*H197</f>
        <v>0</v>
      </c>
      <c r="S197" s="172">
        <v>0</v>
      </c>
      <c r="T197" s="173">
        <f>S197*H197</f>
        <v>0</v>
      </c>
      <c r="AR197" s="15" t="s">
        <v>122</v>
      </c>
      <c r="AT197" s="15" t="s">
        <v>124</v>
      </c>
      <c r="AU197" s="15" t="s">
        <v>84</v>
      </c>
      <c r="AY197" s="15" t="s">
        <v>123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5" t="s">
        <v>23</v>
      </c>
      <c r="BK197" s="174">
        <f>ROUND(I197*H197,2)</f>
        <v>0</v>
      </c>
      <c r="BL197" s="15" t="s">
        <v>122</v>
      </c>
      <c r="BM197" s="15" t="s">
        <v>347</v>
      </c>
    </row>
    <row r="198" spans="2:65" s="1" customFormat="1" ht="19.5" x14ac:dyDescent="0.2">
      <c r="B198" s="32"/>
      <c r="C198" s="33"/>
      <c r="D198" s="175" t="s">
        <v>131</v>
      </c>
      <c r="E198" s="33"/>
      <c r="F198" s="176" t="s">
        <v>348</v>
      </c>
      <c r="G198" s="33"/>
      <c r="H198" s="33"/>
      <c r="I198" s="101"/>
      <c r="J198" s="33"/>
      <c r="K198" s="33"/>
      <c r="L198" s="36"/>
      <c r="M198" s="177"/>
      <c r="N198" s="58"/>
      <c r="O198" s="58"/>
      <c r="P198" s="58"/>
      <c r="Q198" s="58"/>
      <c r="R198" s="58"/>
      <c r="S198" s="58"/>
      <c r="T198" s="59"/>
      <c r="AT198" s="15" t="s">
        <v>131</v>
      </c>
      <c r="AU198" s="15" t="s">
        <v>84</v>
      </c>
    </row>
    <row r="199" spans="2:65" s="10" customFormat="1" ht="11.25" x14ac:dyDescent="0.2">
      <c r="B199" s="178"/>
      <c r="C199" s="179"/>
      <c r="D199" s="175" t="s">
        <v>138</v>
      </c>
      <c r="E199" s="180" t="s">
        <v>1</v>
      </c>
      <c r="F199" s="181" t="s">
        <v>227</v>
      </c>
      <c r="G199" s="179"/>
      <c r="H199" s="182">
        <v>1</v>
      </c>
      <c r="I199" s="183"/>
      <c r="J199" s="179"/>
      <c r="K199" s="179"/>
      <c r="L199" s="184"/>
      <c r="M199" s="185"/>
      <c r="N199" s="186"/>
      <c r="O199" s="186"/>
      <c r="P199" s="186"/>
      <c r="Q199" s="186"/>
      <c r="R199" s="186"/>
      <c r="S199" s="186"/>
      <c r="T199" s="187"/>
      <c r="AT199" s="188" t="s">
        <v>138</v>
      </c>
      <c r="AU199" s="188" t="s">
        <v>84</v>
      </c>
      <c r="AV199" s="10" t="s">
        <v>84</v>
      </c>
      <c r="AW199" s="10" t="s">
        <v>37</v>
      </c>
      <c r="AX199" s="10" t="s">
        <v>75</v>
      </c>
      <c r="AY199" s="188" t="s">
        <v>123</v>
      </c>
    </row>
    <row r="200" spans="2:65" s="11" customFormat="1" ht="11.25" x14ac:dyDescent="0.2">
      <c r="B200" s="189"/>
      <c r="C200" s="190"/>
      <c r="D200" s="175" t="s">
        <v>138</v>
      </c>
      <c r="E200" s="191" t="s">
        <v>1</v>
      </c>
      <c r="F200" s="192" t="s">
        <v>140</v>
      </c>
      <c r="G200" s="190"/>
      <c r="H200" s="193">
        <v>1</v>
      </c>
      <c r="I200" s="194"/>
      <c r="J200" s="190"/>
      <c r="K200" s="190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138</v>
      </c>
      <c r="AU200" s="199" t="s">
        <v>84</v>
      </c>
      <c r="AV200" s="11" t="s">
        <v>122</v>
      </c>
      <c r="AW200" s="11" t="s">
        <v>37</v>
      </c>
      <c r="AX200" s="11" t="s">
        <v>23</v>
      </c>
      <c r="AY200" s="199" t="s">
        <v>123</v>
      </c>
    </row>
    <row r="201" spans="2:65" s="1" customFormat="1" ht="16.5" customHeight="1" x14ac:dyDescent="0.2">
      <c r="B201" s="32"/>
      <c r="C201" s="163" t="s">
        <v>349</v>
      </c>
      <c r="D201" s="163" t="s">
        <v>124</v>
      </c>
      <c r="E201" s="164" t="s">
        <v>350</v>
      </c>
      <c r="F201" s="165" t="s">
        <v>351</v>
      </c>
      <c r="G201" s="166" t="s">
        <v>235</v>
      </c>
      <c r="H201" s="167">
        <v>297.13600000000002</v>
      </c>
      <c r="I201" s="168"/>
      <c r="J201" s="169">
        <f>ROUND(I201*H201,2)</f>
        <v>0</v>
      </c>
      <c r="K201" s="165" t="s">
        <v>128</v>
      </c>
      <c r="L201" s="36"/>
      <c r="M201" s="170" t="s">
        <v>1</v>
      </c>
      <c r="N201" s="171" t="s">
        <v>46</v>
      </c>
      <c r="O201" s="58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AR201" s="15" t="s">
        <v>122</v>
      </c>
      <c r="AT201" s="15" t="s">
        <v>124</v>
      </c>
      <c r="AU201" s="15" t="s">
        <v>84</v>
      </c>
      <c r="AY201" s="15" t="s">
        <v>123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5" t="s">
        <v>23</v>
      </c>
      <c r="BK201" s="174">
        <f>ROUND(I201*H201,2)</f>
        <v>0</v>
      </c>
      <c r="BL201" s="15" t="s">
        <v>122</v>
      </c>
      <c r="BM201" s="15" t="s">
        <v>352</v>
      </c>
    </row>
    <row r="202" spans="2:65" s="1" customFormat="1" ht="19.5" x14ac:dyDescent="0.2">
      <c r="B202" s="32"/>
      <c r="C202" s="33"/>
      <c r="D202" s="175" t="s">
        <v>131</v>
      </c>
      <c r="E202" s="33"/>
      <c r="F202" s="176" t="s">
        <v>353</v>
      </c>
      <c r="G202" s="33"/>
      <c r="H202" s="33"/>
      <c r="I202" s="101"/>
      <c r="J202" s="33"/>
      <c r="K202" s="33"/>
      <c r="L202" s="36"/>
      <c r="M202" s="177"/>
      <c r="N202" s="58"/>
      <c r="O202" s="58"/>
      <c r="P202" s="58"/>
      <c r="Q202" s="58"/>
      <c r="R202" s="58"/>
      <c r="S202" s="58"/>
      <c r="T202" s="59"/>
      <c r="AT202" s="15" t="s">
        <v>131</v>
      </c>
      <c r="AU202" s="15" t="s">
        <v>84</v>
      </c>
    </row>
    <row r="203" spans="2:65" s="12" customFormat="1" ht="11.25" x14ac:dyDescent="0.2">
      <c r="B203" s="200"/>
      <c r="C203" s="201"/>
      <c r="D203" s="175" t="s">
        <v>138</v>
      </c>
      <c r="E203" s="202" t="s">
        <v>1</v>
      </c>
      <c r="F203" s="203" t="s">
        <v>354</v>
      </c>
      <c r="G203" s="201"/>
      <c r="H203" s="202" t="s">
        <v>1</v>
      </c>
      <c r="I203" s="204"/>
      <c r="J203" s="201"/>
      <c r="K203" s="201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138</v>
      </c>
      <c r="AU203" s="209" t="s">
        <v>84</v>
      </c>
      <c r="AV203" s="12" t="s">
        <v>23</v>
      </c>
      <c r="AW203" s="12" t="s">
        <v>37</v>
      </c>
      <c r="AX203" s="12" t="s">
        <v>75</v>
      </c>
      <c r="AY203" s="209" t="s">
        <v>123</v>
      </c>
    </row>
    <row r="204" spans="2:65" s="10" customFormat="1" ht="11.25" x14ac:dyDescent="0.2">
      <c r="B204" s="178"/>
      <c r="C204" s="179"/>
      <c r="D204" s="175" t="s">
        <v>138</v>
      </c>
      <c r="E204" s="180" t="s">
        <v>1</v>
      </c>
      <c r="F204" s="181" t="s">
        <v>355</v>
      </c>
      <c r="G204" s="179"/>
      <c r="H204" s="182">
        <v>297.13600000000002</v>
      </c>
      <c r="I204" s="183"/>
      <c r="J204" s="179"/>
      <c r="K204" s="179"/>
      <c r="L204" s="184"/>
      <c r="M204" s="185"/>
      <c r="N204" s="186"/>
      <c r="O204" s="186"/>
      <c r="P204" s="186"/>
      <c r="Q204" s="186"/>
      <c r="R204" s="186"/>
      <c r="S204" s="186"/>
      <c r="T204" s="187"/>
      <c r="AT204" s="188" t="s">
        <v>138</v>
      </c>
      <c r="AU204" s="188" t="s">
        <v>84</v>
      </c>
      <c r="AV204" s="10" t="s">
        <v>84</v>
      </c>
      <c r="AW204" s="10" t="s">
        <v>37</v>
      </c>
      <c r="AX204" s="10" t="s">
        <v>75</v>
      </c>
      <c r="AY204" s="188" t="s">
        <v>123</v>
      </c>
    </row>
    <row r="205" spans="2:65" s="11" customFormat="1" ht="11.25" x14ac:dyDescent="0.2">
      <c r="B205" s="189"/>
      <c r="C205" s="190"/>
      <c r="D205" s="175" t="s">
        <v>138</v>
      </c>
      <c r="E205" s="191" t="s">
        <v>1</v>
      </c>
      <c r="F205" s="192" t="s">
        <v>140</v>
      </c>
      <c r="G205" s="190"/>
      <c r="H205" s="193">
        <v>297.13600000000002</v>
      </c>
      <c r="I205" s="194"/>
      <c r="J205" s="190"/>
      <c r="K205" s="190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138</v>
      </c>
      <c r="AU205" s="199" t="s">
        <v>84</v>
      </c>
      <c r="AV205" s="11" t="s">
        <v>122</v>
      </c>
      <c r="AW205" s="11" t="s">
        <v>37</v>
      </c>
      <c r="AX205" s="11" t="s">
        <v>23</v>
      </c>
      <c r="AY205" s="199" t="s">
        <v>123</v>
      </c>
    </row>
    <row r="206" spans="2:65" s="1" customFormat="1" ht="16.5" customHeight="1" x14ac:dyDescent="0.2">
      <c r="B206" s="32"/>
      <c r="C206" s="163" t="s">
        <v>356</v>
      </c>
      <c r="D206" s="163" t="s">
        <v>124</v>
      </c>
      <c r="E206" s="164" t="s">
        <v>357</v>
      </c>
      <c r="F206" s="165" t="s">
        <v>358</v>
      </c>
      <c r="G206" s="166" t="s">
        <v>235</v>
      </c>
      <c r="H206" s="167">
        <v>115.27800000000001</v>
      </c>
      <c r="I206" s="168"/>
      <c r="J206" s="169">
        <f>ROUND(I206*H206,2)</f>
        <v>0</v>
      </c>
      <c r="K206" s="165" t="s">
        <v>128</v>
      </c>
      <c r="L206" s="36"/>
      <c r="M206" s="170" t="s">
        <v>1</v>
      </c>
      <c r="N206" s="171" t="s">
        <v>46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AR206" s="15" t="s">
        <v>122</v>
      </c>
      <c r="AT206" s="15" t="s">
        <v>124</v>
      </c>
      <c r="AU206" s="15" t="s">
        <v>84</v>
      </c>
      <c r="AY206" s="15" t="s">
        <v>123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5" t="s">
        <v>23</v>
      </c>
      <c r="BK206" s="174">
        <f>ROUND(I206*H206,2)</f>
        <v>0</v>
      </c>
      <c r="BL206" s="15" t="s">
        <v>122</v>
      </c>
      <c r="BM206" s="15" t="s">
        <v>359</v>
      </c>
    </row>
    <row r="207" spans="2:65" s="1" customFormat="1" ht="19.5" x14ac:dyDescent="0.2">
      <c r="B207" s="32"/>
      <c r="C207" s="33"/>
      <c r="D207" s="175" t="s">
        <v>131</v>
      </c>
      <c r="E207" s="33"/>
      <c r="F207" s="176" t="s">
        <v>360</v>
      </c>
      <c r="G207" s="33"/>
      <c r="H207" s="33"/>
      <c r="I207" s="101"/>
      <c r="J207" s="33"/>
      <c r="K207" s="33"/>
      <c r="L207" s="36"/>
      <c r="M207" s="177"/>
      <c r="N207" s="58"/>
      <c r="O207" s="58"/>
      <c r="P207" s="58"/>
      <c r="Q207" s="58"/>
      <c r="R207" s="58"/>
      <c r="S207" s="58"/>
      <c r="T207" s="59"/>
      <c r="AT207" s="15" t="s">
        <v>131</v>
      </c>
      <c r="AU207" s="15" t="s">
        <v>84</v>
      </c>
    </row>
    <row r="208" spans="2:65" s="10" customFormat="1" ht="11.25" x14ac:dyDescent="0.2">
      <c r="B208" s="178"/>
      <c r="C208" s="179"/>
      <c r="D208" s="175" t="s">
        <v>138</v>
      </c>
      <c r="E208" s="180" t="s">
        <v>1</v>
      </c>
      <c r="F208" s="181" t="s">
        <v>361</v>
      </c>
      <c r="G208" s="179"/>
      <c r="H208" s="182">
        <v>52.618000000000002</v>
      </c>
      <c r="I208" s="183"/>
      <c r="J208" s="179"/>
      <c r="K208" s="179"/>
      <c r="L208" s="184"/>
      <c r="M208" s="185"/>
      <c r="N208" s="186"/>
      <c r="O208" s="186"/>
      <c r="P208" s="186"/>
      <c r="Q208" s="186"/>
      <c r="R208" s="186"/>
      <c r="S208" s="186"/>
      <c r="T208" s="187"/>
      <c r="AT208" s="188" t="s">
        <v>138</v>
      </c>
      <c r="AU208" s="188" t="s">
        <v>84</v>
      </c>
      <c r="AV208" s="10" t="s">
        <v>84</v>
      </c>
      <c r="AW208" s="10" t="s">
        <v>37</v>
      </c>
      <c r="AX208" s="10" t="s">
        <v>75</v>
      </c>
      <c r="AY208" s="188" t="s">
        <v>123</v>
      </c>
    </row>
    <row r="209" spans="2:65" s="10" customFormat="1" ht="11.25" x14ac:dyDescent="0.2">
      <c r="B209" s="178"/>
      <c r="C209" s="179"/>
      <c r="D209" s="175" t="s">
        <v>138</v>
      </c>
      <c r="E209" s="180" t="s">
        <v>1</v>
      </c>
      <c r="F209" s="181" t="s">
        <v>362</v>
      </c>
      <c r="G209" s="179"/>
      <c r="H209" s="182">
        <v>62.66</v>
      </c>
      <c r="I209" s="183"/>
      <c r="J209" s="179"/>
      <c r="K209" s="179"/>
      <c r="L209" s="184"/>
      <c r="M209" s="185"/>
      <c r="N209" s="186"/>
      <c r="O209" s="186"/>
      <c r="P209" s="186"/>
      <c r="Q209" s="186"/>
      <c r="R209" s="186"/>
      <c r="S209" s="186"/>
      <c r="T209" s="187"/>
      <c r="AT209" s="188" t="s">
        <v>138</v>
      </c>
      <c r="AU209" s="188" t="s">
        <v>84</v>
      </c>
      <c r="AV209" s="10" t="s">
        <v>84</v>
      </c>
      <c r="AW209" s="10" t="s">
        <v>37</v>
      </c>
      <c r="AX209" s="10" t="s">
        <v>75</v>
      </c>
      <c r="AY209" s="188" t="s">
        <v>123</v>
      </c>
    </row>
    <row r="210" spans="2:65" s="11" customFormat="1" ht="11.25" x14ac:dyDescent="0.2">
      <c r="B210" s="189"/>
      <c r="C210" s="190"/>
      <c r="D210" s="175" t="s">
        <v>138</v>
      </c>
      <c r="E210" s="191" t="s">
        <v>1</v>
      </c>
      <c r="F210" s="192" t="s">
        <v>140</v>
      </c>
      <c r="G210" s="190"/>
      <c r="H210" s="193">
        <v>115.27799999999999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138</v>
      </c>
      <c r="AU210" s="199" t="s">
        <v>84</v>
      </c>
      <c r="AV210" s="11" t="s">
        <v>122</v>
      </c>
      <c r="AW210" s="11" t="s">
        <v>37</v>
      </c>
      <c r="AX210" s="11" t="s">
        <v>23</v>
      </c>
      <c r="AY210" s="199" t="s">
        <v>123</v>
      </c>
    </row>
    <row r="211" spans="2:65" s="1" customFormat="1" ht="16.5" customHeight="1" x14ac:dyDescent="0.2">
      <c r="B211" s="32"/>
      <c r="C211" s="163" t="s">
        <v>363</v>
      </c>
      <c r="D211" s="163" t="s">
        <v>124</v>
      </c>
      <c r="E211" s="164" t="s">
        <v>364</v>
      </c>
      <c r="F211" s="165" t="s">
        <v>365</v>
      </c>
      <c r="G211" s="166" t="s">
        <v>235</v>
      </c>
      <c r="H211" s="167">
        <v>27.786000000000001</v>
      </c>
      <c r="I211" s="168"/>
      <c r="J211" s="169">
        <f>ROUND(I211*H211,2)</f>
        <v>0</v>
      </c>
      <c r="K211" s="165" t="s">
        <v>366</v>
      </c>
      <c r="L211" s="36"/>
      <c r="M211" s="170" t="s">
        <v>1</v>
      </c>
      <c r="N211" s="171" t="s">
        <v>46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AR211" s="15" t="s">
        <v>122</v>
      </c>
      <c r="AT211" s="15" t="s">
        <v>124</v>
      </c>
      <c r="AU211" s="15" t="s">
        <v>84</v>
      </c>
      <c r="AY211" s="15" t="s">
        <v>123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5" t="s">
        <v>23</v>
      </c>
      <c r="BK211" s="174">
        <f>ROUND(I211*H211,2)</f>
        <v>0</v>
      </c>
      <c r="BL211" s="15" t="s">
        <v>122</v>
      </c>
      <c r="BM211" s="15" t="s">
        <v>367</v>
      </c>
    </row>
    <row r="212" spans="2:65" s="1" customFormat="1" ht="19.5" x14ac:dyDescent="0.2">
      <c r="B212" s="32"/>
      <c r="C212" s="33"/>
      <c r="D212" s="175" t="s">
        <v>131</v>
      </c>
      <c r="E212" s="33"/>
      <c r="F212" s="176" t="s">
        <v>368</v>
      </c>
      <c r="G212" s="33"/>
      <c r="H212" s="33"/>
      <c r="I212" s="101"/>
      <c r="J212" s="33"/>
      <c r="K212" s="33"/>
      <c r="L212" s="36"/>
      <c r="M212" s="177"/>
      <c r="N212" s="58"/>
      <c r="O212" s="58"/>
      <c r="P212" s="58"/>
      <c r="Q212" s="58"/>
      <c r="R212" s="58"/>
      <c r="S212" s="58"/>
      <c r="T212" s="59"/>
      <c r="AT212" s="15" t="s">
        <v>131</v>
      </c>
      <c r="AU212" s="15" t="s">
        <v>84</v>
      </c>
    </row>
    <row r="213" spans="2:65" s="12" customFormat="1" ht="11.25" x14ac:dyDescent="0.2">
      <c r="B213" s="200"/>
      <c r="C213" s="201"/>
      <c r="D213" s="175" t="s">
        <v>138</v>
      </c>
      <c r="E213" s="202" t="s">
        <v>1</v>
      </c>
      <c r="F213" s="203" t="s">
        <v>369</v>
      </c>
      <c r="G213" s="201"/>
      <c r="H213" s="202" t="s">
        <v>1</v>
      </c>
      <c r="I213" s="204"/>
      <c r="J213" s="201"/>
      <c r="K213" s="201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138</v>
      </c>
      <c r="AU213" s="209" t="s">
        <v>84</v>
      </c>
      <c r="AV213" s="12" t="s">
        <v>23</v>
      </c>
      <c r="AW213" s="12" t="s">
        <v>37</v>
      </c>
      <c r="AX213" s="12" t="s">
        <v>75</v>
      </c>
      <c r="AY213" s="209" t="s">
        <v>123</v>
      </c>
    </row>
    <row r="214" spans="2:65" s="10" customFormat="1" ht="11.25" x14ac:dyDescent="0.2">
      <c r="B214" s="178"/>
      <c r="C214" s="179"/>
      <c r="D214" s="175" t="s">
        <v>138</v>
      </c>
      <c r="E214" s="180" t="s">
        <v>1</v>
      </c>
      <c r="F214" s="181" t="s">
        <v>370</v>
      </c>
      <c r="G214" s="179"/>
      <c r="H214" s="182">
        <v>27.786000000000001</v>
      </c>
      <c r="I214" s="183"/>
      <c r="J214" s="179"/>
      <c r="K214" s="179"/>
      <c r="L214" s="184"/>
      <c r="M214" s="185"/>
      <c r="N214" s="186"/>
      <c r="O214" s="186"/>
      <c r="P214" s="186"/>
      <c r="Q214" s="186"/>
      <c r="R214" s="186"/>
      <c r="S214" s="186"/>
      <c r="T214" s="187"/>
      <c r="AT214" s="188" t="s">
        <v>138</v>
      </c>
      <c r="AU214" s="188" t="s">
        <v>84</v>
      </c>
      <c r="AV214" s="10" t="s">
        <v>84</v>
      </c>
      <c r="AW214" s="10" t="s">
        <v>37</v>
      </c>
      <c r="AX214" s="10" t="s">
        <v>75</v>
      </c>
      <c r="AY214" s="188" t="s">
        <v>123</v>
      </c>
    </row>
    <row r="215" spans="2:65" s="11" customFormat="1" ht="11.25" x14ac:dyDescent="0.2">
      <c r="B215" s="189"/>
      <c r="C215" s="190"/>
      <c r="D215" s="175" t="s">
        <v>138</v>
      </c>
      <c r="E215" s="191" t="s">
        <v>1</v>
      </c>
      <c r="F215" s="192" t="s">
        <v>140</v>
      </c>
      <c r="G215" s="190"/>
      <c r="H215" s="193">
        <v>27.786000000000001</v>
      </c>
      <c r="I215" s="194"/>
      <c r="J215" s="190"/>
      <c r="K215" s="190"/>
      <c r="L215" s="195"/>
      <c r="M215" s="196"/>
      <c r="N215" s="197"/>
      <c r="O215" s="197"/>
      <c r="P215" s="197"/>
      <c r="Q215" s="197"/>
      <c r="R215" s="197"/>
      <c r="S215" s="197"/>
      <c r="T215" s="198"/>
      <c r="AT215" s="199" t="s">
        <v>138</v>
      </c>
      <c r="AU215" s="199" t="s">
        <v>84</v>
      </c>
      <c r="AV215" s="11" t="s">
        <v>122</v>
      </c>
      <c r="AW215" s="11" t="s">
        <v>37</v>
      </c>
      <c r="AX215" s="11" t="s">
        <v>23</v>
      </c>
      <c r="AY215" s="199" t="s">
        <v>123</v>
      </c>
    </row>
    <row r="216" spans="2:65" s="1" customFormat="1" ht="16.5" customHeight="1" x14ac:dyDescent="0.2">
      <c r="B216" s="32"/>
      <c r="C216" s="163" t="s">
        <v>371</v>
      </c>
      <c r="D216" s="163" t="s">
        <v>124</v>
      </c>
      <c r="E216" s="164" t="s">
        <v>372</v>
      </c>
      <c r="F216" s="165" t="s">
        <v>373</v>
      </c>
      <c r="G216" s="166" t="s">
        <v>235</v>
      </c>
      <c r="H216" s="167">
        <v>265.35000000000002</v>
      </c>
      <c r="I216" s="168"/>
      <c r="J216" s="169">
        <f>ROUND(I216*H216,2)</f>
        <v>0</v>
      </c>
      <c r="K216" s="165" t="s">
        <v>128</v>
      </c>
      <c r="L216" s="36"/>
      <c r="M216" s="170" t="s">
        <v>1</v>
      </c>
      <c r="N216" s="171" t="s">
        <v>46</v>
      </c>
      <c r="O216" s="58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AR216" s="15" t="s">
        <v>122</v>
      </c>
      <c r="AT216" s="15" t="s">
        <v>124</v>
      </c>
      <c r="AU216" s="15" t="s">
        <v>84</v>
      </c>
      <c r="AY216" s="15" t="s">
        <v>123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5" t="s">
        <v>23</v>
      </c>
      <c r="BK216" s="174">
        <f>ROUND(I216*H216,2)</f>
        <v>0</v>
      </c>
      <c r="BL216" s="15" t="s">
        <v>122</v>
      </c>
      <c r="BM216" s="15" t="s">
        <v>374</v>
      </c>
    </row>
    <row r="217" spans="2:65" s="1" customFormat="1" ht="11.25" x14ac:dyDescent="0.2">
      <c r="B217" s="32"/>
      <c r="C217" s="33"/>
      <c r="D217" s="175" t="s">
        <v>131</v>
      </c>
      <c r="E217" s="33"/>
      <c r="F217" s="176" t="s">
        <v>375</v>
      </c>
      <c r="G217" s="33"/>
      <c r="H217" s="33"/>
      <c r="I217" s="101"/>
      <c r="J217" s="33"/>
      <c r="K217" s="33"/>
      <c r="L217" s="36"/>
      <c r="M217" s="177"/>
      <c r="N217" s="58"/>
      <c r="O217" s="58"/>
      <c r="P217" s="58"/>
      <c r="Q217" s="58"/>
      <c r="R217" s="58"/>
      <c r="S217" s="58"/>
      <c r="T217" s="59"/>
      <c r="AT217" s="15" t="s">
        <v>131</v>
      </c>
      <c r="AU217" s="15" t="s">
        <v>84</v>
      </c>
    </row>
    <row r="218" spans="2:65" s="12" customFormat="1" ht="11.25" x14ac:dyDescent="0.2">
      <c r="B218" s="200"/>
      <c r="C218" s="201"/>
      <c r="D218" s="175" t="s">
        <v>138</v>
      </c>
      <c r="E218" s="202" t="s">
        <v>1</v>
      </c>
      <c r="F218" s="203" t="s">
        <v>376</v>
      </c>
      <c r="G218" s="201"/>
      <c r="H218" s="202" t="s">
        <v>1</v>
      </c>
      <c r="I218" s="204"/>
      <c r="J218" s="201"/>
      <c r="K218" s="201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138</v>
      </c>
      <c r="AU218" s="209" t="s">
        <v>84</v>
      </c>
      <c r="AV218" s="12" t="s">
        <v>23</v>
      </c>
      <c r="AW218" s="12" t="s">
        <v>37</v>
      </c>
      <c r="AX218" s="12" t="s">
        <v>75</v>
      </c>
      <c r="AY218" s="209" t="s">
        <v>123</v>
      </c>
    </row>
    <row r="219" spans="2:65" s="10" customFormat="1" ht="11.25" x14ac:dyDescent="0.2">
      <c r="B219" s="178"/>
      <c r="C219" s="179"/>
      <c r="D219" s="175" t="s">
        <v>138</v>
      </c>
      <c r="E219" s="180" t="s">
        <v>1</v>
      </c>
      <c r="F219" s="181" t="s">
        <v>377</v>
      </c>
      <c r="G219" s="179"/>
      <c r="H219" s="182">
        <v>86.57</v>
      </c>
      <c r="I219" s="183"/>
      <c r="J219" s="179"/>
      <c r="K219" s="179"/>
      <c r="L219" s="184"/>
      <c r="M219" s="185"/>
      <c r="N219" s="186"/>
      <c r="O219" s="186"/>
      <c r="P219" s="186"/>
      <c r="Q219" s="186"/>
      <c r="R219" s="186"/>
      <c r="S219" s="186"/>
      <c r="T219" s="187"/>
      <c r="AT219" s="188" t="s">
        <v>138</v>
      </c>
      <c r="AU219" s="188" t="s">
        <v>84</v>
      </c>
      <c r="AV219" s="10" t="s">
        <v>84</v>
      </c>
      <c r="AW219" s="10" t="s">
        <v>37</v>
      </c>
      <c r="AX219" s="10" t="s">
        <v>75</v>
      </c>
      <c r="AY219" s="188" t="s">
        <v>123</v>
      </c>
    </row>
    <row r="220" spans="2:65" s="10" customFormat="1" ht="11.25" x14ac:dyDescent="0.2">
      <c r="B220" s="178"/>
      <c r="C220" s="179"/>
      <c r="D220" s="175" t="s">
        <v>138</v>
      </c>
      <c r="E220" s="180" t="s">
        <v>1</v>
      </c>
      <c r="F220" s="181" t="s">
        <v>378</v>
      </c>
      <c r="G220" s="179"/>
      <c r="H220" s="182">
        <v>116.12</v>
      </c>
      <c r="I220" s="183"/>
      <c r="J220" s="179"/>
      <c r="K220" s="179"/>
      <c r="L220" s="184"/>
      <c r="M220" s="185"/>
      <c r="N220" s="186"/>
      <c r="O220" s="186"/>
      <c r="P220" s="186"/>
      <c r="Q220" s="186"/>
      <c r="R220" s="186"/>
      <c r="S220" s="186"/>
      <c r="T220" s="187"/>
      <c r="AT220" s="188" t="s">
        <v>138</v>
      </c>
      <c r="AU220" s="188" t="s">
        <v>84</v>
      </c>
      <c r="AV220" s="10" t="s">
        <v>84</v>
      </c>
      <c r="AW220" s="10" t="s">
        <v>37</v>
      </c>
      <c r="AX220" s="10" t="s">
        <v>75</v>
      </c>
      <c r="AY220" s="188" t="s">
        <v>123</v>
      </c>
    </row>
    <row r="221" spans="2:65" s="10" customFormat="1" ht="11.25" x14ac:dyDescent="0.2">
      <c r="B221" s="178"/>
      <c r="C221" s="179"/>
      <c r="D221" s="175" t="s">
        <v>138</v>
      </c>
      <c r="E221" s="180" t="s">
        <v>1</v>
      </c>
      <c r="F221" s="181" t="s">
        <v>362</v>
      </c>
      <c r="G221" s="179"/>
      <c r="H221" s="182">
        <v>62.66</v>
      </c>
      <c r="I221" s="183"/>
      <c r="J221" s="179"/>
      <c r="K221" s="179"/>
      <c r="L221" s="184"/>
      <c r="M221" s="185"/>
      <c r="N221" s="186"/>
      <c r="O221" s="186"/>
      <c r="P221" s="186"/>
      <c r="Q221" s="186"/>
      <c r="R221" s="186"/>
      <c r="S221" s="186"/>
      <c r="T221" s="187"/>
      <c r="AT221" s="188" t="s">
        <v>138</v>
      </c>
      <c r="AU221" s="188" t="s">
        <v>84</v>
      </c>
      <c r="AV221" s="10" t="s">
        <v>84</v>
      </c>
      <c r="AW221" s="10" t="s">
        <v>37</v>
      </c>
      <c r="AX221" s="10" t="s">
        <v>75</v>
      </c>
      <c r="AY221" s="188" t="s">
        <v>123</v>
      </c>
    </row>
    <row r="222" spans="2:65" s="11" customFormat="1" ht="11.25" x14ac:dyDescent="0.2">
      <c r="B222" s="189"/>
      <c r="C222" s="190"/>
      <c r="D222" s="175" t="s">
        <v>138</v>
      </c>
      <c r="E222" s="191" t="s">
        <v>1</v>
      </c>
      <c r="F222" s="192" t="s">
        <v>140</v>
      </c>
      <c r="G222" s="190"/>
      <c r="H222" s="193">
        <v>265.35000000000002</v>
      </c>
      <c r="I222" s="194"/>
      <c r="J222" s="190"/>
      <c r="K222" s="190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138</v>
      </c>
      <c r="AU222" s="199" t="s">
        <v>84</v>
      </c>
      <c r="AV222" s="11" t="s">
        <v>122</v>
      </c>
      <c r="AW222" s="11" t="s">
        <v>37</v>
      </c>
      <c r="AX222" s="11" t="s">
        <v>23</v>
      </c>
      <c r="AY222" s="199" t="s">
        <v>123</v>
      </c>
    </row>
    <row r="223" spans="2:65" s="1" customFormat="1" ht="16.5" customHeight="1" x14ac:dyDescent="0.2">
      <c r="B223" s="32"/>
      <c r="C223" s="163" t="s">
        <v>379</v>
      </c>
      <c r="D223" s="163" t="s">
        <v>124</v>
      </c>
      <c r="E223" s="164" t="s">
        <v>380</v>
      </c>
      <c r="F223" s="165" t="s">
        <v>381</v>
      </c>
      <c r="G223" s="166" t="s">
        <v>235</v>
      </c>
      <c r="H223" s="167">
        <v>287.89</v>
      </c>
      <c r="I223" s="168"/>
      <c r="J223" s="169">
        <f>ROUND(I223*H223,2)</f>
        <v>0</v>
      </c>
      <c r="K223" s="165" t="s">
        <v>128</v>
      </c>
      <c r="L223" s="36"/>
      <c r="M223" s="170" t="s">
        <v>1</v>
      </c>
      <c r="N223" s="171" t="s">
        <v>46</v>
      </c>
      <c r="O223" s="58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AR223" s="15" t="s">
        <v>122</v>
      </c>
      <c r="AT223" s="15" t="s">
        <v>124</v>
      </c>
      <c r="AU223" s="15" t="s">
        <v>84</v>
      </c>
      <c r="AY223" s="15" t="s">
        <v>123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5" t="s">
        <v>23</v>
      </c>
      <c r="BK223" s="174">
        <f>ROUND(I223*H223,2)</f>
        <v>0</v>
      </c>
      <c r="BL223" s="15" t="s">
        <v>122</v>
      </c>
      <c r="BM223" s="15" t="s">
        <v>382</v>
      </c>
    </row>
    <row r="224" spans="2:65" s="1" customFormat="1" ht="19.5" x14ac:dyDescent="0.2">
      <c r="B224" s="32"/>
      <c r="C224" s="33"/>
      <c r="D224" s="175" t="s">
        <v>131</v>
      </c>
      <c r="E224" s="33"/>
      <c r="F224" s="176" t="s">
        <v>383</v>
      </c>
      <c r="G224" s="33"/>
      <c r="H224" s="33"/>
      <c r="I224" s="101"/>
      <c r="J224" s="33"/>
      <c r="K224" s="33"/>
      <c r="L224" s="36"/>
      <c r="M224" s="177"/>
      <c r="N224" s="58"/>
      <c r="O224" s="58"/>
      <c r="P224" s="58"/>
      <c r="Q224" s="58"/>
      <c r="R224" s="58"/>
      <c r="S224" s="58"/>
      <c r="T224" s="59"/>
      <c r="AT224" s="15" t="s">
        <v>131</v>
      </c>
      <c r="AU224" s="15" t="s">
        <v>84</v>
      </c>
    </row>
    <row r="225" spans="2:65" s="10" customFormat="1" ht="11.25" x14ac:dyDescent="0.2">
      <c r="B225" s="178"/>
      <c r="C225" s="179"/>
      <c r="D225" s="175" t="s">
        <v>138</v>
      </c>
      <c r="E225" s="180" t="s">
        <v>1</v>
      </c>
      <c r="F225" s="181" t="s">
        <v>384</v>
      </c>
      <c r="G225" s="179"/>
      <c r="H225" s="182">
        <v>287.89</v>
      </c>
      <c r="I225" s="183"/>
      <c r="J225" s="179"/>
      <c r="K225" s="179"/>
      <c r="L225" s="184"/>
      <c r="M225" s="185"/>
      <c r="N225" s="186"/>
      <c r="O225" s="186"/>
      <c r="P225" s="186"/>
      <c r="Q225" s="186"/>
      <c r="R225" s="186"/>
      <c r="S225" s="186"/>
      <c r="T225" s="187"/>
      <c r="AT225" s="188" t="s">
        <v>138</v>
      </c>
      <c r="AU225" s="188" t="s">
        <v>84</v>
      </c>
      <c r="AV225" s="10" t="s">
        <v>84</v>
      </c>
      <c r="AW225" s="10" t="s">
        <v>37</v>
      </c>
      <c r="AX225" s="10" t="s">
        <v>75</v>
      </c>
      <c r="AY225" s="188" t="s">
        <v>123</v>
      </c>
    </row>
    <row r="226" spans="2:65" s="11" customFormat="1" ht="11.25" x14ac:dyDescent="0.2">
      <c r="B226" s="189"/>
      <c r="C226" s="190"/>
      <c r="D226" s="175" t="s">
        <v>138</v>
      </c>
      <c r="E226" s="191" t="s">
        <v>1</v>
      </c>
      <c r="F226" s="192" t="s">
        <v>140</v>
      </c>
      <c r="G226" s="190"/>
      <c r="H226" s="193">
        <v>287.89</v>
      </c>
      <c r="I226" s="194"/>
      <c r="J226" s="190"/>
      <c r="K226" s="190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138</v>
      </c>
      <c r="AU226" s="199" t="s">
        <v>84</v>
      </c>
      <c r="AV226" s="11" t="s">
        <v>122</v>
      </c>
      <c r="AW226" s="11" t="s">
        <v>37</v>
      </c>
      <c r="AX226" s="11" t="s">
        <v>23</v>
      </c>
      <c r="AY226" s="199" t="s">
        <v>123</v>
      </c>
    </row>
    <row r="227" spans="2:65" s="1" customFormat="1" ht="16.5" customHeight="1" x14ac:dyDescent="0.2">
      <c r="B227" s="32"/>
      <c r="C227" s="222" t="s">
        <v>385</v>
      </c>
      <c r="D227" s="222" t="s">
        <v>320</v>
      </c>
      <c r="E227" s="223" t="s">
        <v>386</v>
      </c>
      <c r="F227" s="224" t="s">
        <v>387</v>
      </c>
      <c r="G227" s="225" t="s">
        <v>388</v>
      </c>
      <c r="H227" s="226">
        <v>196.416</v>
      </c>
      <c r="I227" s="227"/>
      <c r="J227" s="228">
        <f>ROUND(I227*H227,2)</f>
        <v>0</v>
      </c>
      <c r="K227" s="224" t="s">
        <v>1</v>
      </c>
      <c r="L227" s="229"/>
      <c r="M227" s="230" t="s">
        <v>1</v>
      </c>
      <c r="N227" s="231" t="s">
        <v>46</v>
      </c>
      <c r="O227" s="58"/>
      <c r="P227" s="172">
        <f>O227*H227</f>
        <v>0</v>
      </c>
      <c r="Q227" s="172">
        <v>1</v>
      </c>
      <c r="R227" s="172">
        <f>Q227*H227</f>
        <v>196.416</v>
      </c>
      <c r="S227" s="172">
        <v>0</v>
      </c>
      <c r="T227" s="173">
        <f>S227*H227</f>
        <v>0</v>
      </c>
      <c r="AR227" s="15" t="s">
        <v>169</v>
      </c>
      <c r="AT227" s="15" t="s">
        <v>320</v>
      </c>
      <c r="AU227" s="15" t="s">
        <v>84</v>
      </c>
      <c r="AY227" s="15" t="s">
        <v>123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5" t="s">
        <v>23</v>
      </c>
      <c r="BK227" s="174">
        <f>ROUND(I227*H227,2)</f>
        <v>0</v>
      </c>
      <c r="BL227" s="15" t="s">
        <v>122</v>
      </c>
      <c r="BM227" s="15" t="s">
        <v>389</v>
      </c>
    </row>
    <row r="228" spans="2:65" s="1" customFormat="1" ht="11.25" x14ac:dyDescent="0.2">
      <c r="B228" s="32"/>
      <c r="C228" s="33"/>
      <c r="D228" s="175" t="s">
        <v>131</v>
      </c>
      <c r="E228" s="33"/>
      <c r="F228" s="176" t="s">
        <v>387</v>
      </c>
      <c r="G228" s="33"/>
      <c r="H228" s="33"/>
      <c r="I228" s="101"/>
      <c r="J228" s="33"/>
      <c r="K228" s="33"/>
      <c r="L228" s="36"/>
      <c r="M228" s="177"/>
      <c r="N228" s="58"/>
      <c r="O228" s="58"/>
      <c r="P228" s="58"/>
      <c r="Q228" s="58"/>
      <c r="R228" s="58"/>
      <c r="S228" s="58"/>
      <c r="T228" s="59"/>
      <c r="AT228" s="15" t="s">
        <v>131</v>
      </c>
      <c r="AU228" s="15" t="s">
        <v>84</v>
      </c>
    </row>
    <row r="229" spans="2:65" s="10" customFormat="1" ht="11.25" x14ac:dyDescent="0.2">
      <c r="B229" s="178"/>
      <c r="C229" s="179"/>
      <c r="D229" s="175" t="s">
        <v>138</v>
      </c>
      <c r="E229" s="180" t="s">
        <v>1</v>
      </c>
      <c r="F229" s="181" t="s">
        <v>390</v>
      </c>
      <c r="G229" s="179"/>
      <c r="H229" s="182">
        <v>518.202</v>
      </c>
      <c r="I229" s="183"/>
      <c r="J229" s="179"/>
      <c r="K229" s="179"/>
      <c r="L229" s="184"/>
      <c r="M229" s="185"/>
      <c r="N229" s="186"/>
      <c r="O229" s="186"/>
      <c r="P229" s="186"/>
      <c r="Q229" s="186"/>
      <c r="R229" s="186"/>
      <c r="S229" s="186"/>
      <c r="T229" s="187"/>
      <c r="AT229" s="188" t="s">
        <v>138</v>
      </c>
      <c r="AU229" s="188" t="s">
        <v>84</v>
      </c>
      <c r="AV229" s="10" t="s">
        <v>84</v>
      </c>
      <c r="AW229" s="10" t="s">
        <v>37</v>
      </c>
      <c r="AX229" s="10" t="s">
        <v>75</v>
      </c>
      <c r="AY229" s="188" t="s">
        <v>123</v>
      </c>
    </row>
    <row r="230" spans="2:65" s="10" customFormat="1" ht="11.25" x14ac:dyDescent="0.2">
      <c r="B230" s="178"/>
      <c r="C230" s="179"/>
      <c r="D230" s="175" t="s">
        <v>138</v>
      </c>
      <c r="E230" s="180" t="s">
        <v>1</v>
      </c>
      <c r="F230" s="181" t="s">
        <v>391</v>
      </c>
      <c r="G230" s="179"/>
      <c r="H230" s="182">
        <v>-61.47</v>
      </c>
      <c r="I230" s="183"/>
      <c r="J230" s="179"/>
      <c r="K230" s="179"/>
      <c r="L230" s="184"/>
      <c r="M230" s="185"/>
      <c r="N230" s="186"/>
      <c r="O230" s="186"/>
      <c r="P230" s="186"/>
      <c r="Q230" s="186"/>
      <c r="R230" s="186"/>
      <c r="S230" s="186"/>
      <c r="T230" s="187"/>
      <c r="AT230" s="188" t="s">
        <v>138</v>
      </c>
      <c r="AU230" s="188" t="s">
        <v>84</v>
      </c>
      <c r="AV230" s="10" t="s">
        <v>84</v>
      </c>
      <c r="AW230" s="10" t="s">
        <v>37</v>
      </c>
      <c r="AX230" s="10" t="s">
        <v>75</v>
      </c>
      <c r="AY230" s="188" t="s">
        <v>123</v>
      </c>
    </row>
    <row r="231" spans="2:65" s="10" customFormat="1" ht="11.25" x14ac:dyDescent="0.2">
      <c r="B231" s="178"/>
      <c r="C231" s="179"/>
      <c r="D231" s="175" t="s">
        <v>138</v>
      </c>
      <c r="E231" s="180" t="s">
        <v>1</v>
      </c>
      <c r="F231" s="181" t="s">
        <v>392</v>
      </c>
      <c r="G231" s="179"/>
      <c r="H231" s="182">
        <v>-162.02500000000001</v>
      </c>
      <c r="I231" s="183"/>
      <c r="J231" s="179"/>
      <c r="K231" s="179"/>
      <c r="L231" s="184"/>
      <c r="M231" s="185"/>
      <c r="N231" s="186"/>
      <c r="O231" s="186"/>
      <c r="P231" s="186"/>
      <c r="Q231" s="186"/>
      <c r="R231" s="186"/>
      <c r="S231" s="186"/>
      <c r="T231" s="187"/>
      <c r="AT231" s="188" t="s">
        <v>138</v>
      </c>
      <c r="AU231" s="188" t="s">
        <v>84</v>
      </c>
      <c r="AV231" s="10" t="s">
        <v>84</v>
      </c>
      <c r="AW231" s="10" t="s">
        <v>37</v>
      </c>
      <c r="AX231" s="10" t="s">
        <v>75</v>
      </c>
      <c r="AY231" s="188" t="s">
        <v>123</v>
      </c>
    </row>
    <row r="232" spans="2:65" s="10" customFormat="1" ht="11.25" x14ac:dyDescent="0.2">
      <c r="B232" s="178"/>
      <c r="C232" s="179"/>
      <c r="D232" s="175" t="s">
        <v>138</v>
      </c>
      <c r="E232" s="180" t="s">
        <v>1</v>
      </c>
      <c r="F232" s="181" t="s">
        <v>393</v>
      </c>
      <c r="G232" s="179"/>
      <c r="H232" s="182">
        <v>-98.290999999999997</v>
      </c>
      <c r="I232" s="183"/>
      <c r="J232" s="179"/>
      <c r="K232" s="179"/>
      <c r="L232" s="184"/>
      <c r="M232" s="185"/>
      <c r="N232" s="186"/>
      <c r="O232" s="186"/>
      <c r="P232" s="186"/>
      <c r="Q232" s="186"/>
      <c r="R232" s="186"/>
      <c r="S232" s="186"/>
      <c r="T232" s="187"/>
      <c r="AT232" s="188" t="s">
        <v>138</v>
      </c>
      <c r="AU232" s="188" t="s">
        <v>84</v>
      </c>
      <c r="AV232" s="10" t="s">
        <v>84</v>
      </c>
      <c r="AW232" s="10" t="s">
        <v>37</v>
      </c>
      <c r="AX232" s="10" t="s">
        <v>75</v>
      </c>
      <c r="AY232" s="188" t="s">
        <v>123</v>
      </c>
    </row>
    <row r="233" spans="2:65" s="11" customFormat="1" ht="11.25" x14ac:dyDescent="0.2">
      <c r="B233" s="189"/>
      <c r="C233" s="190"/>
      <c r="D233" s="175" t="s">
        <v>138</v>
      </c>
      <c r="E233" s="191" t="s">
        <v>1</v>
      </c>
      <c r="F233" s="192" t="s">
        <v>140</v>
      </c>
      <c r="G233" s="190"/>
      <c r="H233" s="193">
        <v>196.416</v>
      </c>
      <c r="I233" s="194"/>
      <c r="J233" s="190"/>
      <c r="K233" s="190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138</v>
      </c>
      <c r="AU233" s="199" t="s">
        <v>84</v>
      </c>
      <c r="AV233" s="11" t="s">
        <v>122</v>
      </c>
      <c r="AW233" s="11" t="s">
        <v>37</v>
      </c>
      <c r="AX233" s="11" t="s">
        <v>23</v>
      </c>
      <c r="AY233" s="199" t="s">
        <v>123</v>
      </c>
    </row>
    <row r="234" spans="2:65" s="1" customFormat="1" ht="16.5" customHeight="1" x14ac:dyDescent="0.2">
      <c r="B234" s="32"/>
      <c r="C234" s="163" t="s">
        <v>394</v>
      </c>
      <c r="D234" s="163" t="s">
        <v>124</v>
      </c>
      <c r="E234" s="164" t="s">
        <v>395</v>
      </c>
      <c r="F234" s="165" t="s">
        <v>396</v>
      </c>
      <c r="G234" s="166" t="s">
        <v>235</v>
      </c>
      <c r="H234" s="167">
        <v>256.95600000000002</v>
      </c>
      <c r="I234" s="168"/>
      <c r="J234" s="169">
        <f>ROUND(I234*H234,2)</f>
        <v>0</v>
      </c>
      <c r="K234" s="165" t="s">
        <v>128</v>
      </c>
      <c r="L234" s="36"/>
      <c r="M234" s="170" t="s">
        <v>1</v>
      </c>
      <c r="N234" s="171" t="s">
        <v>46</v>
      </c>
      <c r="O234" s="58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AR234" s="15" t="s">
        <v>122</v>
      </c>
      <c r="AT234" s="15" t="s">
        <v>124</v>
      </c>
      <c r="AU234" s="15" t="s">
        <v>84</v>
      </c>
      <c r="AY234" s="15" t="s">
        <v>123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5" t="s">
        <v>23</v>
      </c>
      <c r="BK234" s="174">
        <f>ROUND(I234*H234,2)</f>
        <v>0</v>
      </c>
      <c r="BL234" s="15" t="s">
        <v>122</v>
      </c>
      <c r="BM234" s="15" t="s">
        <v>397</v>
      </c>
    </row>
    <row r="235" spans="2:65" s="1" customFormat="1" ht="19.5" x14ac:dyDescent="0.2">
      <c r="B235" s="32"/>
      <c r="C235" s="33"/>
      <c r="D235" s="175" t="s">
        <v>131</v>
      </c>
      <c r="E235" s="33"/>
      <c r="F235" s="176" t="s">
        <v>398</v>
      </c>
      <c r="G235" s="33"/>
      <c r="H235" s="33"/>
      <c r="I235" s="101"/>
      <c r="J235" s="33"/>
      <c r="K235" s="33"/>
      <c r="L235" s="36"/>
      <c r="M235" s="177"/>
      <c r="N235" s="58"/>
      <c r="O235" s="58"/>
      <c r="P235" s="58"/>
      <c r="Q235" s="58"/>
      <c r="R235" s="58"/>
      <c r="S235" s="58"/>
      <c r="T235" s="59"/>
      <c r="AT235" s="15" t="s">
        <v>131</v>
      </c>
      <c r="AU235" s="15" t="s">
        <v>84</v>
      </c>
    </row>
    <row r="236" spans="2:65" s="10" customFormat="1" ht="11.25" x14ac:dyDescent="0.2">
      <c r="B236" s="178"/>
      <c r="C236" s="179"/>
      <c r="D236" s="175" t="s">
        <v>138</v>
      </c>
      <c r="E236" s="180" t="s">
        <v>1</v>
      </c>
      <c r="F236" s="181" t="s">
        <v>399</v>
      </c>
      <c r="G236" s="179"/>
      <c r="H236" s="182">
        <v>256.95600000000002</v>
      </c>
      <c r="I236" s="183"/>
      <c r="J236" s="179"/>
      <c r="K236" s="179"/>
      <c r="L236" s="184"/>
      <c r="M236" s="185"/>
      <c r="N236" s="186"/>
      <c r="O236" s="186"/>
      <c r="P236" s="186"/>
      <c r="Q236" s="186"/>
      <c r="R236" s="186"/>
      <c r="S236" s="186"/>
      <c r="T236" s="187"/>
      <c r="AT236" s="188" t="s">
        <v>138</v>
      </c>
      <c r="AU236" s="188" t="s">
        <v>84</v>
      </c>
      <c r="AV236" s="10" t="s">
        <v>84</v>
      </c>
      <c r="AW236" s="10" t="s">
        <v>37</v>
      </c>
      <c r="AX236" s="10" t="s">
        <v>75</v>
      </c>
      <c r="AY236" s="188" t="s">
        <v>123</v>
      </c>
    </row>
    <row r="237" spans="2:65" s="11" customFormat="1" ht="11.25" x14ac:dyDescent="0.2">
      <c r="B237" s="189"/>
      <c r="C237" s="190"/>
      <c r="D237" s="175" t="s">
        <v>138</v>
      </c>
      <c r="E237" s="191" t="s">
        <v>1</v>
      </c>
      <c r="F237" s="192" t="s">
        <v>140</v>
      </c>
      <c r="G237" s="190"/>
      <c r="H237" s="193">
        <v>256.95600000000002</v>
      </c>
      <c r="I237" s="194"/>
      <c r="J237" s="190"/>
      <c r="K237" s="190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138</v>
      </c>
      <c r="AU237" s="199" t="s">
        <v>84</v>
      </c>
      <c r="AV237" s="11" t="s">
        <v>122</v>
      </c>
      <c r="AW237" s="11" t="s">
        <v>37</v>
      </c>
      <c r="AX237" s="11" t="s">
        <v>23</v>
      </c>
      <c r="AY237" s="199" t="s">
        <v>123</v>
      </c>
    </row>
    <row r="238" spans="2:65" s="1" customFormat="1" ht="16.5" customHeight="1" x14ac:dyDescent="0.2">
      <c r="B238" s="32"/>
      <c r="C238" s="222" t="s">
        <v>400</v>
      </c>
      <c r="D238" s="222" t="s">
        <v>320</v>
      </c>
      <c r="E238" s="223" t="s">
        <v>401</v>
      </c>
      <c r="F238" s="224" t="s">
        <v>402</v>
      </c>
      <c r="G238" s="225" t="s">
        <v>388</v>
      </c>
      <c r="H238" s="226">
        <v>295.76400000000001</v>
      </c>
      <c r="I238" s="227"/>
      <c r="J238" s="228">
        <f>ROUND(I238*H238,2)</f>
        <v>0</v>
      </c>
      <c r="K238" s="224" t="s">
        <v>1</v>
      </c>
      <c r="L238" s="229"/>
      <c r="M238" s="230" t="s">
        <v>1</v>
      </c>
      <c r="N238" s="231" t="s">
        <v>46</v>
      </c>
      <c r="O238" s="58"/>
      <c r="P238" s="172">
        <f>O238*H238</f>
        <v>0</v>
      </c>
      <c r="Q238" s="172">
        <v>1</v>
      </c>
      <c r="R238" s="172">
        <f>Q238*H238</f>
        <v>295.76400000000001</v>
      </c>
      <c r="S238" s="172">
        <v>0</v>
      </c>
      <c r="T238" s="173">
        <f>S238*H238</f>
        <v>0</v>
      </c>
      <c r="AR238" s="15" t="s">
        <v>169</v>
      </c>
      <c r="AT238" s="15" t="s">
        <v>320</v>
      </c>
      <c r="AU238" s="15" t="s">
        <v>84</v>
      </c>
      <c r="AY238" s="15" t="s">
        <v>123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5" t="s">
        <v>23</v>
      </c>
      <c r="BK238" s="174">
        <f>ROUND(I238*H238,2)</f>
        <v>0</v>
      </c>
      <c r="BL238" s="15" t="s">
        <v>122</v>
      </c>
      <c r="BM238" s="15" t="s">
        <v>403</v>
      </c>
    </row>
    <row r="239" spans="2:65" s="1" customFormat="1" ht="11.25" x14ac:dyDescent="0.2">
      <c r="B239" s="32"/>
      <c r="C239" s="33"/>
      <c r="D239" s="175" t="s">
        <v>131</v>
      </c>
      <c r="E239" s="33"/>
      <c r="F239" s="176" t="s">
        <v>402</v>
      </c>
      <c r="G239" s="33"/>
      <c r="H239" s="33"/>
      <c r="I239" s="101"/>
      <c r="J239" s="33"/>
      <c r="K239" s="33"/>
      <c r="L239" s="36"/>
      <c r="M239" s="177"/>
      <c r="N239" s="58"/>
      <c r="O239" s="58"/>
      <c r="P239" s="58"/>
      <c r="Q239" s="58"/>
      <c r="R239" s="58"/>
      <c r="S239" s="58"/>
      <c r="T239" s="59"/>
      <c r="AT239" s="15" t="s">
        <v>131</v>
      </c>
      <c r="AU239" s="15" t="s">
        <v>84</v>
      </c>
    </row>
    <row r="240" spans="2:65" s="10" customFormat="1" ht="11.25" x14ac:dyDescent="0.2">
      <c r="B240" s="178"/>
      <c r="C240" s="179"/>
      <c r="D240" s="175" t="s">
        <v>138</v>
      </c>
      <c r="E240" s="180" t="s">
        <v>1</v>
      </c>
      <c r="F240" s="181" t="s">
        <v>404</v>
      </c>
      <c r="G240" s="179"/>
      <c r="H240" s="182">
        <v>295.76400000000001</v>
      </c>
      <c r="I240" s="183"/>
      <c r="J240" s="179"/>
      <c r="K240" s="179"/>
      <c r="L240" s="184"/>
      <c r="M240" s="185"/>
      <c r="N240" s="186"/>
      <c r="O240" s="186"/>
      <c r="P240" s="186"/>
      <c r="Q240" s="186"/>
      <c r="R240" s="186"/>
      <c r="S240" s="186"/>
      <c r="T240" s="187"/>
      <c r="AT240" s="188" t="s">
        <v>138</v>
      </c>
      <c r="AU240" s="188" t="s">
        <v>84</v>
      </c>
      <c r="AV240" s="10" t="s">
        <v>84</v>
      </c>
      <c r="AW240" s="10" t="s">
        <v>37</v>
      </c>
      <c r="AX240" s="10" t="s">
        <v>75</v>
      </c>
      <c r="AY240" s="188" t="s">
        <v>123</v>
      </c>
    </row>
    <row r="241" spans="2:65" s="11" customFormat="1" ht="11.25" x14ac:dyDescent="0.2">
      <c r="B241" s="189"/>
      <c r="C241" s="190"/>
      <c r="D241" s="175" t="s">
        <v>138</v>
      </c>
      <c r="E241" s="191" t="s">
        <v>1</v>
      </c>
      <c r="F241" s="192" t="s">
        <v>140</v>
      </c>
      <c r="G241" s="190"/>
      <c r="H241" s="193">
        <v>295.76400000000001</v>
      </c>
      <c r="I241" s="194"/>
      <c r="J241" s="190"/>
      <c r="K241" s="190"/>
      <c r="L241" s="195"/>
      <c r="M241" s="196"/>
      <c r="N241" s="197"/>
      <c r="O241" s="197"/>
      <c r="P241" s="197"/>
      <c r="Q241" s="197"/>
      <c r="R241" s="197"/>
      <c r="S241" s="197"/>
      <c r="T241" s="198"/>
      <c r="AT241" s="199" t="s">
        <v>138</v>
      </c>
      <c r="AU241" s="199" t="s">
        <v>84</v>
      </c>
      <c r="AV241" s="11" t="s">
        <v>122</v>
      </c>
      <c r="AW241" s="11" t="s">
        <v>37</v>
      </c>
      <c r="AX241" s="11" t="s">
        <v>23</v>
      </c>
      <c r="AY241" s="199" t="s">
        <v>123</v>
      </c>
    </row>
    <row r="242" spans="2:65" s="1" customFormat="1" ht="16.5" customHeight="1" x14ac:dyDescent="0.2">
      <c r="B242" s="32"/>
      <c r="C242" s="163" t="s">
        <v>405</v>
      </c>
      <c r="D242" s="163" t="s">
        <v>124</v>
      </c>
      <c r="E242" s="164" t="s">
        <v>406</v>
      </c>
      <c r="F242" s="165" t="s">
        <v>407</v>
      </c>
      <c r="G242" s="166" t="s">
        <v>235</v>
      </c>
      <c r="H242" s="167">
        <v>283.09399999999999</v>
      </c>
      <c r="I242" s="168"/>
      <c r="J242" s="169">
        <f>ROUND(I242*H242,2)</f>
        <v>0</v>
      </c>
      <c r="K242" s="165" t="s">
        <v>244</v>
      </c>
      <c r="L242" s="36"/>
      <c r="M242" s="170" t="s">
        <v>1</v>
      </c>
      <c r="N242" s="171" t="s">
        <v>46</v>
      </c>
      <c r="O242" s="58"/>
      <c r="P242" s="172">
        <f>O242*H242</f>
        <v>0</v>
      </c>
      <c r="Q242" s="172">
        <v>0</v>
      </c>
      <c r="R242" s="172">
        <f>Q242*H242</f>
        <v>0</v>
      </c>
      <c r="S242" s="172">
        <v>0</v>
      </c>
      <c r="T242" s="173">
        <f>S242*H242</f>
        <v>0</v>
      </c>
      <c r="AR242" s="15" t="s">
        <v>122</v>
      </c>
      <c r="AT242" s="15" t="s">
        <v>124</v>
      </c>
      <c r="AU242" s="15" t="s">
        <v>84</v>
      </c>
      <c r="AY242" s="15" t="s">
        <v>123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5" t="s">
        <v>23</v>
      </c>
      <c r="BK242" s="174">
        <f>ROUND(I242*H242,2)</f>
        <v>0</v>
      </c>
      <c r="BL242" s="15" t="s">
        <v>122</v>
      </c>
      <c r="BM242" s="15" t="s">
        <v>408</v>
      </c>
    </row>
    <row r="243" spans="2:65" s="1" customFormat="1" ht="11.25" x14ac:dyDescent="0.2">
      <c r="B243" s="32"/>
      <c r="C243" s="33"/>
      <c r="D243" s="175" t="s">
        <v>131</v>
      </c>
      <c r="E243" s="33"/>
      <c r="F243" s="176" t="s">
        <v>407</v>
      </c>
      <c r="G243" s="33"/>
      <c r="H243" s="33"/>
      <c r="I243" s="101"/>
      <c r="J243" s="33"/>
      <c r="K243" s="33"/>
      <c r="L243" s="36"/>
      <c r="M243" s="177"/>
      <c r="N243" s="58"/>
      <c r="O243" s="58"/>
      <c r="P243" s="58"/>
      <c r="Q243" s="58"/>
      <c r="R243" s="58"/>
      <c r="S243" s="58"/>
      <c r="T243" s="59"/>
      <c r="AT243" s="15" t="s">
        <v>131</v>
      </c>
      <c r="AU243" s="15" t="s">
        <v>84</v>
      </c>
    </row>
    <row r="244" spans="2:65" s="12" customFormat="1" ht="11.25" x14ac:dyDescent="0.2">
      <c r="B244" s="200"/>
      <c r="C244" s="201"/>
      <c r="D244" s="175" t="s">
        <v>138</v>
      </c>
      <c r="E244" s="202" t="s">
        <v>1</v>
      </c>
      <c r="F244" s="203" t="s">
        <v>369</v>
      </c>
      <c r="G244" s="201"/>
      <c r="H244" s="202" t="s">
        <v>1</v>
      </c>
      <c r="I244" s="204"/>
      <c r="J244" s="201"/>
      <c r="K244" s="201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138</v>
      </c>
      <c r="AU244" s="209" t="s">
        <v>84</v>
      </c>
      <c r="AV244" s="12" t="s">
        <v>23</v>
      </c>
      <c r="AW244" s="12" t="s">
        <v>37</v>
      </c>
      <c r="AX244" s="12" t="s">
        <v>75</v>
      </c>
      <c r="AY244" s="209" t="s">
        <v>123</v>
      </c>
    </row>
    <row r="245" spans="2:65" s="10" customFormat="1" ht="11.25" x14ac:dyDescent="0.2">
      <c r="B245" s="178"/>
      <c r="C245" s="179"/>
      <c r="D245" s="175" t="s">
        <v>138</v>
      </c>
      <c r="E245" s="180" t="s">
        <v>1</v>
      </c>
      <c r="F245" s="181" t="s">
        <v>409</v>
      </c>
      <c r="G245" s="179"/>
      <c r="H245" s="182">
        <v>52.618000000000002</v>
      </c>
      <c r="I245" s="183"/>
      <c r="J245" s="179"/>
      <c r="K245" s="179"/>
      <c r="L245" s="184"/>
      <c r="M245" s="185"/>
      <c r="N245" s="186"/>
      <c r="O245" s="186"/>
      <c r="P245" s="186"/>
      <c r="Q245" s="186"/>
      <c r="R245" s="186"/>
      <c r="S245" s="186"/>
      <c r="T245" s="187"/>
      <c r="AT245" s="188" t="s">
        <v>138</v>
      </c>
      <c r="AU245" s="188" t="s">
        <v>84</v>
      </c>
      <c r="AV245" s="10" t="s">
        <v>84</v>
      </c>
      <c r="AW245" s="10" t="s">
        <v>37</v>
      </c>
      <c r="AX245" s="10" t="s">
        <v>75</v>
      </c>
      <c r="AY245" s="188" t="s">
        <v>123</v>
      </c>
    </row>
    <row r="246" spans="2:65" s="10" customFormat="1" ht="11.25" x14ac:dyDescent="0.2">
      <c r="B246" s="178"/>
      <c r="C246" s="179"/>
      <c r="D246" s="175" t="s">
        <v>138</v>
      </c>
      <c r="E246" s="180" t="s">
        <v>1</v>
      </c>
      <c r="F246" s="181" t="s">
        <v>370</v>
      </c>
      <c r="G246" s="179"/>
      <c r="H246" s="182">
        <v>27.786000000000001</v>
      </c>
      <c r="I246" s="183"/>
      <c r="J246" s="179"/>
      <c r="K246" s="179"/>
      <c r="L246" s="184"/>
      <c r="M246" s="185"/>
      <c r="N246" s="186"/>
      <c r="O246" s="186"/>
      <c r="P246" s="186"/>
      <c r="Q246" s="186"/>
      <c r="R246" s="186"/>
      <c r="S246" s="186"/>
      <c r="T246" s="187"/>
      <c r="AT246" s="188" t="s">
        <v>138</v>
      </c>
      <c r="AU246" s="188" t="s">
        <v>84</v>
      </c>
      <c r="AV246" s="10" t="s">
        <v>84</v>
      </c>
      <c r="AW246" s="10" t="s">
        <v>37</v>
      </c>
      <c r="AX246" s="10" t="s">
        <v>75</v>
      </c>
      <c r="AY246" s="188" t="s">
        <v>123</v>
      </c>
    </row>
    <row r="247" spans="2:65" s="12" customFormat="1" ht="11.25" x14ac:dyDescent="0.2">
      <c r="B247" s="200"/>
      <c r="C247" s="201"/>
      <c r="D247" s="175" t="s">
        <v>138</v>
      </c>
      <c r="E247" s="202" t="s">
        <v>1</v>
      </c>
      <c r="F247" s="203" t="s">
        <v>410</v>
      </c>
      <c r="G247" s="201"/>
      <c r="H247" s="202" t="s">
        <v>1</v>
      </c>
      <c r="I247" s="204"/>
      <c r="J247" s="201"/>
      <c r="K247" s="201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138</v>
      </c>
      <c r="AU247" s="209" t="s">
        <v>84</v>
      </c>
      <c r="AV247" s="12" t="s">
        <v>23</v>
      </c>
      <c r="AW247" s="12" t="s">
        <v>37</v>
      </c>
      <c r="AX247" s="12" t="s">
        <v>75</v>
      </c>
      <c r="AY247" s="209" t="s">
        <v>123</v>
      </c>
    </row>
    <row r="248" spans="2:65" s="10" customFormat="1" ht="11.25" x14ac:dyDescent="0.2">
      <c r="B248" s="178"/>
      <c r="C248" s="179"/>
      <c r="D248" s="175" t="s">
        <v>138</v>
      </c>
      <c r="E248" s="180" t="s">
        <v>1</v>
      </c>
      <c r="F248" s="181" t="s">
        <v>411</v>
      </c>
      <c r="G248" s="179"/>
      <c r="H248" s="182">
        <v>202.69</v>
      </c>
      <c r="I248" s="183"/>
      <c r="J248" s="179"/>
      <c r="K248" s="179"/>
      <c r="L248" s="184"/>
      <c r="M248" s="185"/>
      <c r="N248" s="186"/>
      <c r="O248" s="186"/>
      <c r="P248" s="186"/>
      <c r="Q248" s="186"/>
      <c r="R248" s="186"/>
      <c r="S248" s="186"/>
      <c r="T248" s="187"/>
      <c r="AT248" s="188" t="s">
        <v>138</v>
      </c>
      <c r="AU248" s="188" t="s">
        <v>84</v>
      </c>
      <c r="AV248" s="10" t="s">
        <v>84</v>
      </c>
      <c r="AW248" s="10" t="s">
        <v>37</v>
      </c>
      <c r="AX248" s="10" t="s">
        <v>75</v>
      </c>
      <c r="AY248" s="188" t="s">
        <v>123</v>
      </c>
    </row>
    <row r="249" spans="2:65" s="11" customFormat="1" ht="11.25" x14ac:dyDescent="0.2">
      <c r="B249" s="189"/>
      <c r="C249" s="190"/>
      <c r="D249" s="175" t="s">
        <v>138</v>
      </c>
      <c r="E249" s="191" t="s">
        <v>1</v>
      </c>
      <c r="F249" s="192" t="s">
        <v>140</v>
      </c>
      <c r="G249" s="190"/>
      <c r="H249" s="193">
        <v>283.09399999999999</v>
      </c>
      <c r="I249" s="194"/>
      <c r="J249" s="190"/>
      <c r="K249" s="190"/>
      <c r="L249" s="195"/>
      <c r="M249" s="196"/>
      <c r="N249" s="197"/>
      <c r="O249" s="197"/>
      <c r="P249" s="197"/>
      <c r="Q249" s="197"/>
      <c r="R249" s="197"/>
      <c r="S249" s="197"/>
      <c r="T249" s="198"/>
      <c r="AT249" s="199" t="s">
        <v>138</v>
      </c>
      <c r="AU249" s="199" t="s">
        <v>84</v>
      </c>
      <c r="AV249" s="11" t="s">
        <v>122</v>
      </c>
      <c r="AW249" s="11" t="s">
        <v>37</v>
      </c>
      <c r="AX249" s="11" t="s">
        <v>23</v>
      </c>
      <c r="AY249" s="199" t="s">
        <v>123</v>
      </c>
    </row>
    <row r="250" spans="2:65" s="1" customFormat="1" ht="16.5" customHeight="1" x14ac:dyDescent="0.2">
      <c r="B250" s="32"/>
      <c r="C250" s="163" t="s">
        <v>412</v>
      </c>
      <c r="D250" s="163" t="s">
        <v>124</v>
      </c>
      <c r="E250" s="164" t="s">
        <v>413</v>
      </c>
      <c r="F250" s="165" t="s">
        <v>414</v>
      </c>
      <c r="G250" s="166" t="s">
        <v>388</v>
      </c>
      <c r="H250" s="167">
        <v>52.792999999999999</v>
      </c>
      <c r="I250" s="168"/>
      <c r="J250" s="169">
        <f>ROUND(I250*H250,2)</f>
        <v>0</v>
      </c>
      <c r="K250" s="165" t="s">
        <v>213</v>
      </c>
      <c r="L250" s="36"/>
      <c r="M250" s="170" t="s">
        <v>1</v>
      </c>
      <c r="N250" s="171" t="s">
        <v>46</v>
      </c>
      <c r="O250" s="58"/>
      <c r="P250" s="172">
        <f>O250*H250</f>
        <v>0</v>
      </c>
      <c r="Q250" s="172">
        <v>0</v>
      </c>
      <c r="R250" s="172">
        <f>Q250*H250</f>
        <v>0</v>
      </c>
      <c r="S250" s="172">
        <v>0</v>
      </c>
      <c r="T250" s="173">
        <f>S250*H250</f>
        <v>0</v>
      </c>
      <c r="AR250" s="15" t="s">
        <v>122</v>
      </c>
      <c r="AT250" s="15" t="s">
        <v>124</v>
      </c>
      <c r="AU250" s="15" t="s">
        <v>84</v>
      </c>
      <c r="AY250" s="15" t="s">
        <v>123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5" t="s">
        <v>23</v>
      </c>
      <c r="BK250" s="174">
        <f>ROUND(I250*H250,2)</f>
        <v>0</v>
      </c>
      <c r="BL250" s="15" t="s">
        <v>122</v>
      </c>
      <c r="BM250" s="15" t="s">
        <v>415</v>
      </c>
    </row>
    <row r="251" spans="2:65" s="1" customFormat="1" ht="11.25" x14ac:dyDescent="0.2">
      <c r="B251" s="32"/>
      <c r="C251" s="33"/>
      <c r="D251" s="175" t="s">
        <v>131</v>
      </c>
      <c r="E251" s="33"/>
      <c r="F251" s="176" t="s">
        <v>416</v>
      </c>
      <c r="G251" s="33"/>
      <c r="H251" s="33"/>
      <c r="I251" s="101"/>
      <c r="J251" s="33"/>
      <c r="K251" s="33"/>
      <c r="L251" s="36"/>
      <c r="M251" s="177"/>
      <c r="N251" s="58"/>
      <c r="O251" s="58"/>
      <c r="P251" s="58"/>
      <c r="Q251" s="58"/>
      <c r="R251" s="58"/>
      <c r="S251" s="58"/>
      <c r="T251" s="59"/>
      <c r="AT251" s="15" t="s">
        <v>131</v>
      </c>
      <c r="AU251" s="15" t="s">
        <v>84</v>
      </c>
    </row>
    <row r="252" spans="2:65" s="10" customFormat="1" ht="11.25" x14ac:dyDescent="0.2">
      <c r="B252" s="178"/>
      <c r="C252" s="179"/>
      <c r="D252" s="175" t="s">
        <v>138</v>
      </c>
      <c r="E252" s="180" t="s">
        <v>1</v>
      </c>
      <c r="F252" s="181" t="s">
        <v>417</v>
      </c>
      <c r="G252" s="179"/>
      <c r="H252" s="182">
        <v>52.792999999999999</v>
      </c>
      <c r="I252" s="183"/>
      <c r="J252" s="179"/>
      <c r="K252" s="179"/>
      <c r="L252" s="184"/>
      <c r="M252" s="185"/>
      <c r="N252" s="186"/>
      <c r="O252" s="186"/>
      <c r="P252" s="186"/>
      <c r="Q252" s="186"/>
      <c r="R252" s="186"/>
      <c r="S252" s="186"/>
      <c r="T252" s="187"/>
      <c r="AT252" s="188" t="s">
        <v>138</v>
      </c>
      <c r="AU252" s="188" t="s">
        <v>84</v>
      </c>
      <c r="AV252" s="10" t="s">
        <v>84</v>
      </c>
      <c r="AW252" s="10" t="s">
        <v>37</v>
      </c>
      <c r="AX252" s="10" t="s">
        <v>75</v>
      </c>
      <c r="AY252" s="188" t="s">
        <v>123</v>
      </c>
    </row>
    <row r="253" spans="2:65" s="11" customFormat="1" ht="11.25" x14ac:dyDescent="0.2">
      <c r="B253" s="189"/>
      <c r="C253" s="190"/>
      <c r="D253" s="175" t="s">
        <v>138</v>
      </c>
      <c r="E253" s="191" t="s">
        <v>1</v>
      </c>
      <c r="F253" s="192" t="s">
        <v>140</v>
      </c>
      <c r="G253" s="190"/>
      <c r="H253" s="193">
        <v>52.792999999999999</v>
      </c>
      <c r="I253" s="194"/>
      <c r="J253" s="190"/>
      <c r="K253" s="190"/>
      <c r="L253" s="195"/>
      <c r="M253" s="196"/>
      <c r="N253" s="197"/>
      <c r="O253" s="197"/>
      <c r="P253" s="197"/>
      <c r="Q253" s="197"/>
      <c r="R253" s="197"/>
      <c r="S253" s="197"/>
      <c r="T253" s="198"/>
      <c r="AT253" s="199" t="s">
        <v>138</v>
      </c>
      <c r="AU253" s="199" t="s">
        <v>84</v>
      </c>
      <c r="AV253" s="11" t="s">
        <v>122</v>
      </c>
      <c r="AW253" s="11" t="s">
        <v>37</v>
      </c>
      <c r="AX253" s="11" t="s">
        <v>23</v>
      </c>
      <c r="AY253" s="199" t="s">
        <v>123</v>
      </c>
    </row>
    <row r="254" spans="2:65" s="1" customFormat="1" ht="16.5" customHeight="1" x14ac:dyDescent="0.2">
      <c r="B254" s="32"/>
      <c r="C254" s="163" t="s">
        <v>418</v>
      </c>
      <c r="D254" s="163" t="s">
        <v>124</v>
      </c>
      <c r="E254" s="164" t="s">
        <v>419</v>
      </c>
      <c r="F254" s="165" t="s">
        <v>420</v>
      </c>
      <c r="G254" s="166" t="s">
        <v>235</v>
      </c>
      <c r="H254" s="167">
        <v>284.88200000000001</v>
      </c>
      <c r="I254" s="168"/>
      <c r="J254" s="169">
        <f>ROUND(I254*H254,2)</f>
        <v>0</v>
      </c>
      <c r="K254" s="165" t="s">
        <v>128</v>
      </c>
      <c r="L254" s="36"/>
      <c r="M254" s="170" t="s">
        <v>1</v>
      </c>
      <c r="N254" s="171" t="s">
        <v>46</v>
      </c>
      <c r="O254" s="58"/>
      <c r="P254" s="172">
        <f>O254*H254</f>
        <v>0</v>
      </c>
      <c r="Q254" s="172">
        <v>0</v>
      </c>
      <c r="R254" s="172">
        <f>Q254*H254</f>
        <v>0</v>
      </c>
      <c r="S254" s="172">
        <v>0</v>
      </c>
      <c r="T254" s="173">
        <f>S254*H254</f>
        <v>0</v>
      </c>
      <c r="AR254" s="15" t="s">
        <v>122</v>
      </c>
      <c r="AT254" s="15" t="s">
        <v>124</v>
      </c>
      <c r="AU254" s="15" t="s">
        <v>84</v>
      </c>
      <c r="AY254" s="15" t="s">
        <v>123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5" t="s">
        <v>23</v>
      </c>
      <c r="BK254" s="174">
        <f>ROUND(I254*H254,2)</f>
        <v>0</v>
      </c>
      <c r="BL254" s="15" t="s">
        <v>122</v>
      </c>
      <c r="BM254" s="15" t="s">
        <v>421</v>
      </c>
    </row>
    <row r="255" spans="2:65" s="1" customFormat="1" ht="19.5" x14ac:dyDescent="0.2">
      <c r="B255" s="32"/>
      <c r="C255" s="33"/>
      <c r="D255" s="175" t="s">
        <v>131</v>
      </c>
      <c r="E255" s="33"/>
      <c r="F255" s="176" t="s">
        <v>422</v>
      </c>
      <c r="G255" s="33"/>
      <c r="H255" s="33"/>
      <c r="I255" s="101"/>
      <c r="J255" s="33"/>
      <c r="K255" s="33"/>
      <c r="L255" s="36"/>
      <c r="M255" s="177"/>
      <c r="N255" s="58"/>
      <c r="O255" s="58"/>
      <c r="P255" s="58"/>
      <c r="Q255" s="58"/>
      <c r="R255" s="58"/>
      <c r="S255" s="58"/>
      <c r="T255" s="59"/>
      <c r="AT255" s="15" t="s">
        <v>131</v>
      </c>
      <c r="AU255" s="15" t="s">
        <v>84</v>
      </c>
    </row>
    <row r="256" spans="2:65" s="12" customFormat="1" ht="11.25" x14ac:dyDescent="0.2">
      <c r="B256" s="200"/>
      <c r="C256" s="201"/>
      <c r="D256" s="175" t="s">
        <v>138</v>
      </c>
      <c r="E256" s="202" t="s">
        <v>1</v>
      </c>
      <c r="F256" s="203" t="s">
        <v>423</v>
      </c>
      <c r="G256" s="201"/>
      <c r="H256" s="202" t="s">
        <v>1</v>
      </c>
      <c r="I256" s="204"/>
      <c r="J256" s="201"/>
      <c r="K256" s="201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138</v>
      </c>
      <c r="AU256" s="209" t="s">
        <v>84</v>
      </c>
      <c r="AV256" s="12" t="s">
        <v>23</v>
      </c>
      <c r="AW256" s="12" t="s">
        <v>37</v>
      </c>
      <c r="AX256" s="12" t="s">
        <v>75</v>
      </c>
      <c r="AY256" s="209" t="s">
        <v>123</v>
      </c>
    </row>
    <row r="257" spans="2:65" s="10" customFormat="1" ht="11.25" x14ac:dyDescent="0.2">
      <c r="B257" s="178"/>
      <c r="C257" s="179"/>
      <c r="D257" s="175" t="s">
        <v>138</v>
      </c>
      <c r="E257" s="180" t="s">
        <v>1</v>
      </c>
      <c r="F257" s="181" t="s">
        <v>424</v>
      </c>
      <c r="G257" s="179"/>
      <c r="H257" s="182">
        <v>100.23</v>
      </c>
      <c r="I257" s="183"/>
      <c r="J257" s="179"/>
      <c r="K257" s="179"/>
      <c r="L257" s="184"/>
      <c r="M257" s="185"/>
      <c r="N257" s="186"/>
      <c r="O257" s="186"/>
      <c r="P257" s="186"/>
      <c r="Q257" s="186"/>
      <c r="R257" s="186"/>
      <c r="S257" s="186"/>
      <c r="T257" s="187"/>
      <c r="AT257" s="188" t="s">
        <v>138</v>
      </c>
      <c r="AU257" s="188" t="s">
        <v>84</v>
      </c>
      <c r="AV257" s="10" t="s">
        <v>84</v>
      </c>
      <c r="AW257" s="10" t="s">
        <v>37</v>
      </c>
      <c r="AX257" s="10" t="s">
        <v>75</v>
      </c>
      <c r="AY257" s="188" t="s">
        <v>123</v>
      </c>
    </row>
    <row r="258" spans="2:65" s="10" customFormat="1" ht="11.25" x14ac:dyDescent="0.2">
      <c r="B258" s="178"/>
      <c r="C258" s="179"/>
      <c r="D258" s="175" t="s">
        <v>138</v>
      </c>
      <c r="E258" s="180" t="s">
        <v>1</v>
      </c>
      <c r="F258" s="181" t="s">
        <v>425</v>
      </c>
      <c r="G258" s="179"/>
      <c r="H258" s="182">
        <v>35.75</v>
      </c>
      <c r="I258" s="183"/>
      <c r="J258" s="179"/>
      <c r="K258" s="179"/>
      <c r="L258" s="184"/>
      <c r="M258" s="185"/>
      <c r="N258" s="186"/>
      <c r="O258" s="186"/>
      <c r="P258" s="186"/>
      <c r="Q258" s="186"/>
      <c r="R258" s="186"/>
      <c r="S258" s="186"/>
      <c r="T258" s="187"/>
      <c r="AT258" s="188" t="s">
        <v>138</v>
      </c>
      <c r="AU258" s="188" t="s">
        <v>84</v>
      </c>
      <c r="AV258" s="10" t="s">
        <v>84</v>
      </c>
      <c r="AW258" s="10" t="s">
        <v>37</v>
      </c>
      <c r="AX258" s="10" t="s">
        <v>75</v>
      </c>
      <c r="AY258" s="188" t="s">
        <v>123</v>
      </c>
    </row>
    <row r="259" spans="2:65" s="10" customFormat="1" ht="11.25" x14ac:dyDescent="0.2">
      <c r="B259" s="178"/>
      <c r="C259" s="179"/>
      <c r="D259" s="175" t="s">
        <v>138</v>
      </c>
      <c r="E259" s="180" t="s">
        <v>1</v>
      </c>
      <c r="F259" s="181" t="s">
        <v>426</v>
      </c>
      <c r="G259" s="179"/>
      <c r="H259" s="182">
        <v>52.222000000000001</v>
      </c>
      <c r="I259" s="183"/>
      <c r="J259" s="179"/>
      <c r="K259" s="179"/>
      <c r="L259" s="184"/>
      <c r="M259" s="185"/>
      <c r="N259" s="186"/>
      <c r="O259" s="186"/>
      <c r="P259" s="186"/>
      <c r="Q259" s="186"/>
      <c r="R259" s="186"/>
      <c r="S259" s="186"/>
      <c r="T259" s="187"/>
      <c r="AT259" s="188" t="s">
        <v>138</v>
      </c>
      <c r="AU259" s="188" t="s">
        <v>84</v>
      </c>
      <c r="AV259" s="10" t="s">
        <v>84</v>
      </c>
      <c r="AW259" s="10" t="s">
        <v>37</v>
      </c>
      <c r="AX259" s="10" t="s">
        <v>75</v>
      </c>
      <c r="AY259" s="188" t="s">
        <v>123</v>
      </c>
    </row>
    <row r="260" spans="2:65" s="10" customFormat="1" ht="11.25" x14ac:dyDescent="0.2">
      <c r="B260" s="178"/>
      <c r="C260" s="179"/>
      <c r="D260" s="175" t="s">
        <v>138</v>
      </c>
      <c r="E260" s="180" t="s">
        <v>1</v>
      </c>
      <c r="F260" s="181" t="s">
        <v>427</v>
      </c>
      <c r="G260" s="179"/>
      <c r="H260" s="182">
        <v>28.83</v>
      </c>
      <c r="I260" s="183"/>
      <c r="J260" s="179"/>
      <c r="K260" s="179"/>
      <c r="L260" s="184"/>
      <c r="M260" s="185"/>
      <c r="N260" s="186"/>
      <c r="O260" s="186"/>
      <c r="P260" s="186"/>
      <c r="Q260" s="186"/>
      <c r="R260" s="186"/>
      <c r="S260" s="186"/>
      <c r="T260" s="187"/>
      <c r="AT260" s="188" t="s">
        <v>138</v>
      </c>
      <c r="AU260" s="188" t="s">
        <v>84</v>
      </c>
      <c r="AV260" s="10" t="s">
        <v>84</v>
      </c>
      <c r="AW260" s="10" t="s">
        <v>37</v>
      </c>
      <c r="AX260" s="10" t="s">
        <v>75</v>
      </c>
      <c r="AY260" s="188" t="s">
        <v>123</v>
      </c>
    </row>
    <row r="261" spans="2:65" s="12" customFormat="1" ht="11.25" x14ac:dyDescent="0.2">
      <c r="B261" s="200"/>
      <c r="C261" s="201"/>
      <c r="D261" s="175" t="s">
        <v>138</v>
      </c>
      <c r="E261" s="202" t="s">
        <v>1</v>
      </c>
      <c r="F261" s="203" t="s">
        <v>428</v>
      </c>
      <c r="G261" s="201"/>
      <c r="H261" s="202" t="s">
        <v>1</v>
      </c>
      <c r="I261" s="204"/>
      <c r="J261" s="201"/>
      <c r="K261" s="201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138</v>
      </c>
      <c r="AU261" s="209" t="s">
        <v>84</v>
      </c>
      <c r="AV261" s="12" t="s">
        <v>23</v>
      </c>
      <c r="AW261" s="12" t="s">
        <v>37</v>
      </c>
      <c r="AX261" s="12" t="s">
        <v>75</v>
      </c>
      <c r="AY261" s="209" t="s">
        <v>123</v>
      </c>
    </row>
    <row r="262" spans="2:65" s="10" customFormat="1" ht="11.25" x14ac:dyDescent="0.2">
      <c r="B262" s="178"/>
      <c r="C262" s="179"/>
      <c r="D262" s="175" t="s">
        <v>138</v>
      </c>
      <c r="E262" s="180" t="s">
        <v>1</v>
      </c>
      <c r="F262" s="181" t="s">
        <v>429</v>
      </c>
      <c r="G262" s="179"/>
      <c r="H262" s="182">
        <v>67.849999999999994</v>
      </c>
      <c r="I262" s="183"/>
      <c r="J262" s="179"/>
      <c r="K262" s="179"/>
      <c r="L262" s="184"/>
      <c r="M262" s="185"/>
      <c r="N262" s="186"/>
      <c r="O262" s="186"/>
      <c r="P262" s="186"/>
      <c r="Q262" s="186"/>
      <c r="R262" s="186"/>
      <c r="S262" s="186"/>
      <c r="T262" s="187"/>
      <c r="AT262" s="188" t="s">
        <v>138</v>
      </c>
      <c r="AU262" s="188" t="s">
        <v>84</v>
      </c>
      <c r="AV262" s="10" t="s">
        <v>84</v>
      </c>
      <c r="AW262" s="10" t="s">
        <v>37</v>
      </c>
      <c r="AX262" s="10" t="s">
        <v>75</v>
      </c>
      <c r="AY262" s="188" t="s">
        <v>123</v>
      </c>
    </row>
    <row r="263" spans="2:65" s="11" customFormat="1" ht="11.25" x14ac:dyDescent="0.2">
      <c r="B263" s="189"/>
      <c r="C263" s="190"/>
      <c r="D263" s="175" t="s">
        <v>138</v>
      </c>
      <c r="E263" s="191" t="s">
        <v>1</v>
      </c>
      <c r="F263" s="192" t="s">
        <v>140</v>
      </c>
      <c r="G263" s="190"/>
      <c r="H263" s="193">
        <v>284.88200000000001</v>
      </c>
      <c r="I263" s="194"/>
      <c r="J263" s="190"/>
      <c r="K263" s="190"/>
      <c r="L263" s="195"/>
      <c r="M263" s="196"/>
      <c r="N263" s="197"/>
      <c r="O263" s="197"/>
      <c r="P263" s="197"/>
      <c r="Q263" s="197"/>
      <c r="R263" s="197"/>
      <c r="S263" s="197"/>
      <c r="T263" s="198"/>
      <c r="AT263" s="199" t="s">
        <v>138</v>
      </c>
      <c r="AU263" s="199" t="s">
        <v>84</v>
      </c>
      <c r="AV263" s="11" t="s">
        <v>122</v>
      </c>
      <c r="AW263" s="11" t="s">
        <v>37</v>
      </c>
      <c r="AX263" s="11" t="s">
        <v>23</v>
      </c>
      <c r="AY263" s="199" t="s">
        <v>123</v>
      </c>
    </row>
    <row r="264" spans="2:65" s="1" customFormat="1" ht="16.5" customHeight="1" x14ac:dyDescent="0.2">
      <c r="B264" s="32"/>
      <c r="C264" s="222" t="s">
        <v>430</v>
      </c>
      <c r="D264" s="222" t="s">
        <v>320</v>
      </c>
      <c r="E264" s="223" t="s">
        <v>431</v>
      </c>
      <c r="F264" s="224" t="s">
        <v>432</v>
      </c>
      <c r="G264" s="225" t="s">
        <v>388</v>
      </c>
      <c r="H264" s="226">
        <v>200.46</v>
      </c>
      <c r="I264" s="227"/>
      <c r="J264" s="228">
        <f>ROUND(I264*H264,2)</f>
        <v>0</v>
      </c>
      <c r="K264" s="224" t="s">
        <v>128</v>
      </c>
      <c r="L264" s="229"/>
      <c r="M264" s="230" t="s">
        <v>1</v>
      </c>
      <c r="N264" s="231" t="s">
        <v>46</v>
      </c>
      <c r="O264" s="58"/>
      <c r="P264" s="172">
        <f>O264*H264</f>
        <v>0</v>
      </c>
      <c r="Q264" s="172">
        <v>1</v>
      </c>
      <c r="R264" s="172">
        <f>Q264*H264</f>
        <v>200.46</v>
      </c>
      <c r="S264" s="172">
        <v>0</v>
      </c>
      <c r="T264" s="173">
        <f>S264*H264</f>
        <v>0</v>
      </c>
      <c r="AR264" s="15" t="s">
        <v>169</v>
      </c>
      <c r="AT264" s="15" t="s">
        <v>320</v>
      </c>
      <c r="AU264" s="15" t="s">
        <v>84</v>
      </c>
      <c r="AY264" s="15" t="s">
        <v>123</v>
      </c>
      <c r="BE264" s="174">
        <f>IF(N264="základní",J264,0)</f>
        <v>0</v>
      </c>
      <c r="BF264" s="174">
        <f>IF(N264="snížená",J264,0)</f>
        <v>0</v>
      </c>
      <c r="BG264" s="174">
        <f>IF(N264="zákl. přenesená",J264,0)</f>
        <v>0</v>
      </c>
      <c r="BH264" s="174">
        <f>IF(N264="sníž. přenesená",J264,0)</f>
        <v>0</v>
      </c>
      <c r="BI264" s="174">
        <f>IF(N264="nulová",J264,0)</f>
        <v>0</v>
      </c>
      <c r="BJ264" s="15" t="s">
        <v>23</v>
      </c>
      <c r="BK264" s="174">
        <f>ROUND(I264*H264,2)</f>
        <v>0</v>
      </c>
      <c r="BL264" s="15" t="s">
        <v>122</v>
      </c>
      <c r="BM264" s="15" t="s">
        <v>433</v>
      </c>
    </row>
    <row r="265" spans="2:65" s="1" customFormat="1" ht="11.25" x14ac:dyDescent="0.2">
      <c r="B265" s="32"/>
      <c r="C265" s="33"/>
      <c r="D265" s="175" t="s">
        <v>131</v>
      </c>
      <c r="E265" s="33"/>
      <c r="F265" s="176" t="s">
        <v>432</v>
      </c>
      <c r="G265" s="33"/>
      <c r="H265" s="33"/>
      <c r="I265" s="101"/>
      <c r="J265" s="33"/>
      <c r="K265" s="33"/>
      <c r="L265" s="36"/>
      <c r="M265" s="177"/>
      <c r="N265" s="58"/>
      <c r="O265" s="58"/>
      <c r="P265" s="58"/>
      <c r="Q265" s="58"/>
      <c r="R265" s="58"/>
      <c r="S265" s="58"/>
      <c r="T265" s="59"/>
      <c r="AT265" s="15" t="s">
        <v>131</v>
      </c>
      <c r="AU265" s="15" t="s">
        <v>84</v>
      </c>
    </row>
    <row r="266" spans="2:65" s="10" customFormat="1" ht="11.25" x14ac:dyDescent="0.2">
      <c r="B266" s="178"/>
      <c r="C266" s="179"/>
      <c r="D266" s="175" t="s">
        <v>138</v>
      </c>
      <c r="E266" s="180" t="s">
        <v>1</v>
      </c>
      <c r="F266" s="181" t="s">
        <v>434</v>
      </c>
      <c r="G266" s="179"/>
      <c r="H266" s="182">
        <v>200.46</v>
      </c>
      <c r="I266" s="183"/>
      <c r="J266" s="179"/>
      <c r="K266" s="179"/>
      <c r="L266" s="184"/>
      <c r="M266" s="185"/>
      <c r="N266" s="186"/>
      <c r="O266" s="186"/>
      <c r="P266" s="186"/>
      <c r="Q266" s="186"/>
      <c r="R266" s="186"/>
      <c r="S266" s="186"/>
      <c r="T266" s="187"/>
      <c r="AT266" s="188" t="s">
        <v>138</v>
      </c>
      <c r="AU266" s="188" t="s">
        <v>84</v>
      </c>
      <c r="AV266" s="10" t="s">
        <v>84</v>
      </c>
      <c r="AW266" s="10" t="s">
        <v>37</v>
      </c>
      <c r="AX266" s="10" t="s">
        <v>75</v>
      </c>
      <c r="AY266" s="188" t="s">
        <v>123</v>
      </c>
    </row>
    <row r="267" spans="2:65" s="11" customFormat="1" ht="11.25" x14ac:dyDescent="0.2">
      <c r="B267" s="189"/>
      <c r="C267" s="190"/>
      <c r="D267" s="175" t="s">
        <v>138</v>
      </c>
      <c r="E267" s="191" t="s">
        <v>1</v>
      </c>
      <c r="F267" s="192" t="s">
        <v>140</v>
      </c>
      <c r="G267" s="190"/>
      <c r="H267" s="193">
        <v>200.46</v>
      </c>
      <c r="I267" s="194"/>
      <c r="J267" s="190"/>
      <c r="K267" s="190"/>
      <c r="L267" s="195"/>
      <c r="M267" s="196"/>
      <c r="N267" s="197"/>
      <c r="O267" s="197"/>
      <c r="P267" s="197"/>
      <c r="Q267" s="197"/>
      <c r="R267" s="197"/>
      <c r="S267" s="197"/>
      <c r="T267" s="198"/>
      <c r="AT267" s="199" t="s">
        <v>138</v>
      </c>
      <c r="AU267" s="199" t="s">
        <v>84</v>
      </c>
      <c r="AV267" s="11" t="s">
        <v>122</v>
      </c>
      <c r="AW267" s="11" t="s">
        <v>37</v>
      </c>
      <c r="AX267" s="11" t="s">
        <v>23</v>
      </c>
      <c r="AY267" s="199" t="s">
        <v>123</v>
      </c>
    </row>
    <row r="268" spans="2:65" s="1" customFormat="1" ht="16.5" customHeight="1" x14ac:dyDescent="0.2">
      <c r="B268" s="32"/>
      <c r="C268" s="222" t="s">
        <v>435</v>
      </c>
      <c r="D268" s="222" t="s">
        <v>320</v>
      </c>
      <c r="E268" s="223" t="s">
        <v>436</v>
      </c>
      <c r="F268" s="224" t="s">
        <v>437</v>
      </c>
      <c r="G268" s="225" t="s">
        <v>388</v>
      </c>
      <c r="H268" s="226">
        <v>67.924999999999997</v>
      </c>
      <c r="I268" s="227"/>
      <c r="J268" s="228">
        <f>ROUND(I268*H268,2)</f>
        <v>0</v>
      </c>
      <c r="K268" s="224" t="s">
        <v>128</v>
      </c>
      <c r="L268" s="229"/>
      <c r="M268" s="230" t="s">
        <v>1</v>
      </c>
      <c r="N268" s="231" t="s">
        <v>46</v>
      </c>
      <c r="O268" s="58"/>
      <c r="P268" s="172">
        <f>O268*H268</f>
        <v>0</v>
      </c>
      <c r="Q268" s="172">
        <v>1</v>
      </c>
      <c r="R268" s="172">
        <f>Q268*H268</f>
        <v>67.924999999999997</v>
      </c>
      <c r="S268" s="172">
        <v>0</v>
      </c>
      <c r="T268" s="173">
        <f>S268*H268</f>
        <v>0</v>
      </c>
      <c r="AR268" s="15" t="s">
        <v>169</v>
      </c>
      <c r="AT268" s="15" t="s">
        <v>320</v>
      </c>
      <c r="AU268" s="15" t="s">
        <v>84</v>
      </c>
      <c r="AY268" s="15" t="s">
        <v>123</v>
      </c>
      <c r="BE268" s="174">
        <f>IF(N268="základní",J268,0)</f>
        <v>0</v>
      </c>
      <c r="BF268" s="174">
        <f>IF(N268="snížená",J268,0)</f>
        <v>0</v>
      </c>
      <c r="BG268" s="174">
        <f>IF(N268="zákl. přenesená",J268,0)</f>
        <v>0</v>
      </c>
      <c r="BH268" s="174">
        <f>IF(N268="sníž. přenesená",J268,0)</f>
        <v>0</v>
      </c>
      <c r="BI268" s="174">
        <f>IF(N268="nulová",J268,0)</f>
        <v>0</v>
      </c>
      <c r="BJ268" s="15" t="s">
        <v>23</v>
      </c>
      <c r="BK268" s="174">
        <f>ROUND(I268*H268,2)</f>
        <v>0</v>
      </c>
      <c r="BL268" s="15" t="s">
        <v>122</v>
      </c>
      <c r="BM268" s="15" t="s">
        <v>438</v>
      </c>
    </row>
    <row r="269" spans="2:65" s="1" customFormat="1" ht="11.25" x14ac:dyDescent="0.2">
      <c r="B269" s="32"/>
      <c r="C269" s="33"/>
      <c r="D269" s="175" t="s">
        <v>131</v>
      </c>
      <c r="E269" s="33"/>
      <c r="F269" s="176" t="s">
        <v>437</v>
      </c>
      <c r="G269" s="33"/>
      <c r="H269" s="33"/>
      <c r="I269" s="101"/>
      <c r="J269" s="33"/>
      <c r="K269" s="33"/>
      <c r="L269" s="36"/>
      <c r="M269" s="177"/>
      <c r="N269" s="58"/>
      <c r="O269" s="58"/>
      <c r="P269" s="58"/>
      <c r="Q269" s="58"/>
      <c r="R269" s="58"/>
      <c r="S269" s="58"/>
      <c r="T269" s="59"/>
      <c r="AT269" s="15" t="s">
        <v>131</v>
      </c>
      <c r="AU269" s="15" t="s">
        <v>84</v>
      </c>
    </row>
    <row r="270" spans="2:65" s="10" customFormat="1" ht="11.25" x14ac:dyDescent="0.2">
      <c r="B270" s="178"/>
      <c r="C270" s="179"/>
      <c r="D270" s="175" t="s">
        <v>138</v>
      </c>
      <c r="E270" s="180" t="s">
        <v>1</v>
      </c>
      <c r="F270" s="181" t="s">
        <v>439</v>
      </c>
      <c r="G270" s="179"/>
      <c r="H270" s="182">
        <v>67.924999999999997</v>
      </c>
      <c r="I270" s="183"/>
      <c r="J270" s="179"/>
      <c r="K270" s="179"/>
      <c r="L270" s="184"/>
      <c r="M270" s="185"/>
      <c r="N270" s="186"/>
      <c r="O270" s="186"/>
      <c r="P270" s="186"/>
      <c r="Q270" s="186"/>
      <c r="R270" s="186"/>
      <c r="S270" s="186"/>
      <c r="T270" s="187"/>
      <c r="AT270" s="188" t="s">
        <v>138</v>
      </c>
      <c r="AU270" s="188" t="s">
        <v>84</v>
      </c>
      <c r="AV270" s="10" t="s">
        <v>84</v>
      </c>
      <c r="AW270" s="10" t="s">
        <v>37</v>
      </c>
      <c r="AX270" s="10" t="s">
        <v>75</v>
      </c>
      <c r="AY270" s="188" t="s">
        <v>123</v>
      </c>
    </row>
    <row r="271" spans="2:65" s="11" customFormat="1" ht="11.25" x14ac:dyDescent="0.2">
      <c r="B271" s="189"/>
      <c r="C271" s="190"/>
      <c r="D271" s="175" t="s">
        <v>138</v>
      </c>
      <c r="E271" s="191" t="s">
        <v>1</v>
      </c>
      <c r="F271" s="192" t="s">
        <v>140</v>
      </c>
      <c r="G271" s="190"/>
      <c r="H271" s="193">
        <v>67.924999999999997</v>
      </c>
      <c r="I271" s="194"/>
      <c r="J271" s="190"/>
      <c r="K271" s="190"/>
      <c r="L271" s="195"/>
      <c r="M271" s="196"/>
      <c r="N271" s="197"/>
      <c r="O271" s="197"/>
      <c r="P271" s="197"/>
      <c r="Q271" s="197"/>
      <c r="R271" s="197"/>
      <c r="S271" s="197"/>
      <c r="T271" s="198"/>
      <c r="AT271" s="199" t="s">
        <v>138</v>
      </c>
      <c r="AU271" s="199" t="s">
        <v>84</v>
      </c>
      <c r="AV271" s="11" t="s">
        <v>122</v>
      </c>
      <c r="AW271" s="11" t="s">
        <v>37</v>
      </c>
      <c r="AX271" s="11" t="s">
        <v>23</v>
      </c>
      <c r="AY271" s="199" t="s">
        <v>123</v>
      </c>
    </row>
    <row r="272" spans="2:65" s="1" customFormat="1" ht="16.5" customHeight="1" x14ac:dyDescent="0.2">
      <c r="B272" s="32"/>
      <c r="C272" s="222" t="s">
        <v>440</v>
      </c>
      <c r="D272" s="222" t="s">
        <v>320</v>
      </c>
      <c r="E272" s="223" t="s">
        <v>441</v>
      </c>
      <c r="F272" s="224" t="s">
        <v>442</v>
      </c>
      <c r="G272" s="225" t="s">
        <v>388</v>
      </c>
      <c r="H272" s="226">
        <v>99.218000000000004</v>
      </c>
      <c r="I272" s="227"/>
      <c r="J272" s="228">
        <f>ROUND(I272*H272,2)</f>
        <v>0</v>
      </c>
      <c r="K272" s="224" t="s">
        <v>128</v>
      </c>
      <c r="L272" s="229"/>
      <c r="M272" s="230" t="s">
        <v>1</v>
      </c>
      <c r="N272" s="231" t="s">
        <v>46</v>
      </c>
      <c r="O272" s="58"/>
      <c r="P272" s="172">
        <f>O272*H272</f>
        <v>0</v>
      </c>
      <c r="Q272" s="172">
        <v>1</v>
      </c>
      <c r="R272" s="172">
        <f>Q272*H272</f>
        <v>99.218000000000004</v>
      </c>
      <c r="S272" s="172">
        <v>0</v>
      </c>
      <c r="T272" s="173">
        <f>S272*H272</f>
        <v>0</v>
      </c>
      <c r="AR272" s="15" t="s">
        <v>169</v>
      </c>
      <c r="AT272" s="15" t="s">
        <v>320</v>
      </c>
      <c r="AU272" s="15" t="s">
        <v>84</v>
      </c>
      <c r="AY272" s="15" t="s">
        <v>123</v>
      </c>
      <c r="BE272" s="174">
        <f>IF(N272="základní",J272,0)</f>
        <v>0</v>
      </c>
      <c r="BF272" s="174">
        <f>IF(N272="snížená",J272,0)</f>
        <v>0</v>
      </c>
      <c r="BG272" s="174">
        <f>IF(N272="zákl. přenesená",J272,0)</f>
        <v>0</v>
      </c>
      <c r="BH272" s="174">
        <f>IF(N272="sníž. přenesená",J272,0)</f>
        <v>0</v>
      </c>
      <c r="BI272" s="174">
        <f>IF(N272="nulová",J272,0)</f>
        <v>0</v>
      </c>
      <c r="BJ272" s="15" t="s">
        <v>23</v>
      </c>
      <c r="BK272" s="174">
        <f>ROUND(I272*H272,2)</f>
        <v>0</v>
      </c>
      <c r="BL272" s="15" t="s">
        <v>122</v>
      </c>
      <c r="BM272" s="15" t="s">
        <v>443</v>
      </c>
    </row>
    <row r="273" spans="2:65" s="1" customFormat="1" ht="11.25" x14ac:dyDescent="0.2">
      <c r="B273" s="32"/>
      <c r="C273" s="33"/>
      <c r="D273" s="175" t="s">
        <v>131</v>
      </c>
      <c r="E273" s="33"/>
      <c r="F273" s="176" t="s">
        <v>444</v>
      </c>
      <c r="G273" s="33"/>
      <c r="H273" s="33"/>
      <c r="I273" s="101"/>
      <c r="J273" s="33"/>
      <c r="K273" s="33"/>
      <c r="L273" s="36"/>
      <c r="M273" s="177"/>
      <c r="N273" s="58"/>
      <c r="O273" s="58"/>
      <c r="P273" s="58"/>
      <c r="Q273" s="58"/>
      <c r="R273" s="58"/>
      <c r="S273" s="58"/>
      <c r="T273" s="59"/>
      <c r="AT273" s="15" t="s">
        <v>131</v>
      </c>
      <c r="AU273" s="15" t="s">
        <v>84</v>
      </c>
    </row>
    <row r="274" spans="2:65" s="10" customFormat="1" ht="11.25" x14ac:dyDescent="0.2">
      <c r="B274" s="178"/>
      <c r="C274" s="179"/>
      <c r="D274" s="175" t="s">
        <v>138</v>
      </c>
      <c r="E274" s="180" t="s">
        <v>1</v>
      </c>
      <c r="F274" s="181" t="s">
        <v>445</v>
      </c>
      <c r="G274" s="179"/>
      <c r="H274" s="182">
        <v>99.218000000000004</v>
      </c>
      <c r="I274" s="183"/>
      <c r="J274" s="179"/>
      <c r="K274" s="179"/>
      <c r="L274" s="184"/>
      <c r="M274" s="185"/>
      <c r="N274" s="186"/>
      <c r="O274" s="186"/>
      <c r="P274" s="186"/>
      <c r="Q274" s="186"/>
      <c r="R274" s="186"/>
      <c r="S274" s="186"/>
      <c r="T274" s="187"/>
      <c r="AT274" s="188" t="s">
        <v>138</v>
      </c>
      <c r="AU274" s="188" t="s">
        <v>84</v>
      </c>
      <c r="AV274" s="10" t="s">
        <v>84</v>
      </c>
      <c r="AW274" s="10" t="s">
        <v>37</v>
      </c>
      <c r="AX274" s="10" t="s">
        <v>75</v>
      </c>
      <c r="AY274" s="188" t="s">
        <v>123</v>
      </c>
    </row>
    <row r="275" spans="2:65" s="11" customFormat="1" ht="11.25" x14ac:dyDescent="0.2">
      <c r="B275" s="189"/>
      <c r="C275" s="190"/>
      <c r="D275" s="175" t="s">
        <v>138</v>
      </c>
      <c r="E275" s="191" t="s">
        <v>1</v>
      </c>
      <c r="F275" s="192" t="s">
        <v>140</v>
      </c>
      <c r="G275" s="190"/>
      <c r="H275" s="193">
        <v>99.218000000000004</v>
      </c>
      <c r="I275" s="194"/>
      <c r="J275" s="190"/>
      <c r="K275" s="190"/>
      <c r="L275" s="195"/>
      <c r="M275" s="196"/>
      <c r="N275" s="197"/>
      <c r="O275" s="197"/>
      <c r="P275" s="197"/>
      <c r="Q275" s="197"/>
      <c r="R275" s="197"/>
      <c r="S275" s="197"/>
      <c r="T275" s="198"/>
      <c r="AT275" s="199" t="s">
        <v>138</v>
      </c>
      <c r="AU275" s="199" t="s">
        <v>84</v>
      </c>
      <c r="AV275" s="11" t="s">
        <v>122</v>
      </c>
      <c r="AW275" s="11" t="s">
        <v>37</v>
      </c>
      <c r="AX275" s="11" t="s">
        <v>23</v>
      </c>
      <c r="AY275" s="199" t="s">
        <v>123</v>
      </c>
    </row>
    <row r="276" spans="2:65" s="1" customFormat="1" ht="16.5" customHeight="1" x14ac:dyDescent="0.2">
      <c r="B276" s="32"/>
      <c r="C276" s="222" t="s">
        <v>446</v>
      </c>
      <c r="D276" s="222" t="s">
        <v>320</v>
      </c>
      <c r="E276" s="223" t="s">
        <v>447</v>
      </c>
      <c r="F276" s="224" t="s">
        <v>448</v>
      </c>
      <c r="G276" s="225" t="s">
        <v>388</v>
      </c>
      <c r="H276" s="226">
        <v>54.777000000000001</v>
      </c>
      <c r="I276" s="227"/>
      <c r="J276" s="228">
        <f>ROUND(I276*H276,2)</f>
        <v>0</v>
      </c>
      <c r="K276" s="224" t="s">
        <v>128</v>
      </c>
      <c r="L276" s="229"/>
      <c r="M276" s="230" t="s">
        <v>1</v>
      </c>
      <c r="N276" s="231" t="s">
        <v>46</v>
      </c>
      <c r="O276" s="58"/>
      <c r="P276" s="172">
        <f>O276*H276</f>
        <v>0</v>
      </c>
      <c r="Q276" s="172">
        <v>1</v>
      </c>
      <c r="R276" s="172">
        <f>Q276*H276</f>
        <v>54.777000000000001</v>
      </c>
      <c r="S276" s="172">
        <v>0</v>
      </c>
      <c r="T276" s="173">
        <f>S276*H276</f>
        <v>0</v>
      </c>
      <c r="AR276" s="15" t="s">
        <v>169</v>
      </c>
      <c r="AT276" s="15" t="s">
        <v>320</v>
      </c>
      <c r="AU276" s="15" t="s">
        <v>84</v>
      </c>
      <c r="AY276" s="15" t="s">
        <v>123</v>
      </c>
      <c r="BE276" s="174">
        <f>IF(N276="základní",J276,0)</f>
        <v>0</v>
      </c>
      <c r="BF276" s="174">
        <f>IF(N276="snížená",J276,0)</f>
        <v>0</v>
      </c>
      <c r="BG276" s="174">
        <f>IF(N276="zákl. přenesená",J276,0)</f>
        <v>0</v>
      </c>
      <c r="BH276" s="174">
        <f>IF(N276="sníž. přenesená",J276,0)</f>
        <v>0</v>
      </c>
      <c r="BI276" s="174">
        <f>IF(N276="nulová",J276,0)</f>
        <v>0</v>
      </c>
      <c r="BJ276" s="15" t="s">
        <v>23</v>
      </c>
      <c r="BK276" s="174">
        <f>ROUND(I276*H276,2)</f>
        <v>0</v>
      </c>
      <c r="BL276" s="15" t="s">
        <v>122</v>
      </c>
      <c r="BM276" s="15" t="s">
        <v>449</v>
      </c>
    </row>
    <row r="277" spans="2:65" s="1" customFormat="1" ht="11.25" x14ac:dyDescent="0.2">
      <c r="B277" s="32"/>
      <c r="C277" s="33"/>
      <c r="D277" s="175" t="s">
        <v>131</v>
      </c>
      <c r="E277" s="33"/>
      <c r="F277" s="176" t="s">
        <v>448</v>
      </c>
      <c r="G277" s="33"/>
      <c r="H277" s="33"/>
      <c r="I277" s="101"/>
      <c r="J277" s="33"/>
      <c r="K277" s="33"/>
      <c r="L277" s="36"/>
      <c r="M277" s="177"/>
      <c r="N277" s="58"/>
      <c r="O277" s="58"/>
      <c r="P277" s="58"/>
      <c r="Q277" s="58"/>
      <c r="R277" s="58"/>
      <c r="S277" s="58"/>
      <c r="T277" s="59"/>
      <c r="AT277" s="15" t="s">
        <v>131</v>
      </c>
      <c r="AU277" s="15" t="s">
        <v>84</v>
      </c>
    </row>
    <row r="278" spans="2:65" s="10" customFormat="1" ht="11.25" x14ac:dyDescent="0.2">
      <c r="B278" s="178"/>
      <c r="C278" s="179"/>
      <c r="D278" s="175" t="s">
        <v>138</v>
      </c>
      <c r="E278" s="180" t="s">
        <v>1</v>
      </c>
      <c r="F278" s="181" t="s">
        <v>450</v>
      </c>
      <c r="G278" s="179"/>
      <c r="H278" s="182">
        <v>54.777000000000001</v>
      </c>
      <c r="I278" s="183"/>
      <c r="J278" s="179"/>
      <c r="K278" s="179"/>
      <c r="L278" s="184"/>
      <c r="M278" s="185"/>
      <c r="N278" s="186"/>
      <c r="O278" s="186"/>
      <c r="P278" s="186"/>
      <c r="Q278" s="186"/>
      <c r="R278" s="186"/>
      <c r="S278" s="186"/>
      <c r="T278" s="187"/>
      <c r="AT278" s="188" t="s">
        <v>138</v>
      </c>
      <c r="AU278" s="188" t="s">
        <v>84</v>
      </c>
      <c r="AV278" s="10" t="s">
        <v>84</v>
      </c>
      <c r="AW278" s="10" t="s">
        <v>37</v>
      </c>
      <c r="AX278" s="10" t="s">
        <v>75</v>
      </c>
      <c r="AY278" s="188" t="s">
        <v>123</v>
      </c>
    </row>
    <row r="279" spans="2:65" s="11" customFormat="1" ht="11.25" x14ac:dyDescent="0.2">
      <c r="B279" s="189"/>
      <c r="C279" s="190"/>
      <c r="D279" s="175" t="s">
        <v>138</v>
      </c>
      <c r="E279" s="191" t="s">
        <v>1</v>
      </c>
      <c r="F279" s="192" t="s">
        <v>140</v>
      </c>
      <c r="G279" s="190"/>
      <c r="H279" s="193">
        <v>54.777000000000001</v>
      </c>
      <c r="I279" s="194"/>
      <c r="J279" s="190"/>
      <c r="K279" s="190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138</v>
      </c>
      <c r="AU279" s="199" t="s">
        <v>84</v>
      </c>
      <c r="AV279" s="11" t="s">
        <v>122</v>
      </c>
      <c r="AW279" s="11" t="s">
        <v>37</v>
      </c>
      <c r="AX279" s="11" t="s">
        <v>23</v>
      </c>
      <c r="AY279" s="199" t="s">
        <v>123</v>
      </c>
    </row>
    <row r="280" spans="2:65" s="1" customFormat="1" ht="16.5" customHeight="1" x14ac:dyDescent="0.2">
      <c r="B280" s="32"/>
      <c r="C280" s="222" t="s">
        <v>451</v>
      </c>
      <c r="D280" s="222" t="s">
        <v>320</v>
      </c>
      <c r="E280" s="223" t="s">
        <v>452</v>
      </c>
      <c r="F280" s="224" t="s">
        <v>453</v>
      </c>
      <c r="G280" s="225" t="s">
        <v>388</v>
      </c>
      <c r="H280" s="226">
        <v>128.91499999999999</v>
      </c>
      <c r="I280" s="227"/>
      <c r="J280" s="228">
        <f>ROUND(I280*H280,2)</f>
        <v>0</v>
      </c>
      <c r="K280" s="224" t="s">
        <v>128</v>
      </c>
      <c r="L280" s="229"/>
      <c r="M280" s="230" t="s">
        <v>1</v>
      </c>
      <c r="N280" s="231" t="s">
        <v>46</v>
      </c>
      <c r="O280" s="58"/>
      <c r="P280" s="172">
        <f>O280*H280</f>
        <v>0</v>
      </c>
      <c r="Q280" s="172">
        <v>1</v>
      </c>
      <c r="R280" s="172">
        <f>Q280*H280</f>
        <v>128.91499999999999</v>
      </c>
      <c r="S280" s="172">
        <v>0</v>
      </c>
      <c r="T280" s="173">
        <f>S280*H280</f>
        <v>0</v>
      </c>
      <c r="AR280" s="15" t="s">
        <v>169</v>
      </c>
      <c r="AT280" s="15" t="s">
        <v>320</v>
      </c>
      <c r="AU280" s="15" t="s">
        <v>84</v>
      </c>
      <c r="AY280" s="15" t="s">
        <v>123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5" t="s">
        <v>23</v>
      </c>
      <c r="BK280" s="174">
        <f>ROUND(I280*H280,2)</f>
        <v>0</v>
      </c>
      <c r="BL280" s="15" t="s">
        <v>122</v>
      </c>
      <c r="BM280" s="15" t="s">
        <v>454</v>
      </c>
    </row>
    <row r="281" spans="2:65" s="1" customFormat="1" ht="11.25" x14ac:dyDescent="0.2">
      <c r="B281" s="32"/>
      <c r="C281" s="33"/>
      <c r="D281" s="175" t="s">
        <v>131</v>
      </c>
      <c r="E281" s="33"/>
      <c r="F281" s="176" t="s">
        <v>455</v>
      </c>
      <c r="G281" s="33"/>
      <c r="H281" s="33"/>
      <c r="I281" s="101"/>
      <c r="J281" s="33"/>
      <c r="K281" s="33"/>
      <c r="L281" s="36"/>
      <c r="M281" s="177"/>
      <c r="N281" s="58"/>
      <c r="O281" s="58"/>
      <c r="P281" s="58"/>
      <c r="Q281" s="58"/>
      <c r="R281" s="58"/>
      <c r="S281" s="58"/>
      <c r="T281" s="59"/>
      <c r="AT281" s="15" t="s">
        <v>131</v>
      </c>
      <c r="AU281" s="15" t="s">
        <v>84</v>
      </c>
    </row>
    <row r="282" spans="2:65" s="10" customFormat="1" ht="11.25" x14ac:dyDescent="0.2">
      <c r="B282" s="178"/>
      <c r="C282" s="179"/>
      <c r="D282" s="175" t="s">
        <v>138</v>
      </c>
      <c r="E282" s="180" t="s">
        <v>1</v>
      </c>
      <c r="F282" s="181" t="s">
        <v>456</v>
      </c>
      <c r="G282" s="179"/>
      <c r="H282" s="182">
        <v>128.91499999999999</v>
      </c>
      <c r="I282" s="183"/>
      <c r="J282" s="179"/>
      <c r="K282" s="179"/>
      <c r="L282" s="184"/>
      <c r="M282" s="185"/>
      <c r="N282" s="186"/>
      <c r="O282" s="186"/>
      <c r="P282" s="186"/>
      <c r="Q282" s="186"/>
      <c r="R282" s="186"/>
      <c r="S282" s="186"/>
      <c r="T282" s="187"/>
      <c r="AT282" s="188" t="s">
        <v>138</v>
      </c>
      <c r="AU282" s="188" t="s">
        <v>84</v>
      </c>
      <c r="AV282" s="10" t="s">
        <v>84</v>
      </c>
      <c r="AW282" s="10" t="s">
        <v>37</v>
      </c>
      <c r="AX282" s="10" t="s">
        <v>75</v>
      </c>
      <c r="AY282" s="188" t="s">
        <v>123</v>
      </c>
    </row>
    <row r="283" spans="2:65" s="11" customFormat="1" ht="11.25" x14ac:dyDescent="0.2">
      <c r="B283" s="189"/>
      <c r="C283" s="190"/>
      <c r="D283" s="175" t="s">
        <v>138</v>
      </c>
      <c r="E283" s="191" t="s">
        <v>1</v>
      </c>
      <c r="F283" s="192" t="s">
        <v>140</v>
      </c>
      <c r="G283" s="190"/>
      <c r="H283" s="193">
        <v>128.91499999999999</v>
      </c>
      <c r="I283" s="194"/>
      <c r="J283" s="190"/>
      <c r="K283" s="190"/>
      <c r="L283" s="195"/>
      <c r="M283" s="196"/>
      <c r="N283" s="197"/>
      <c r="O283" s="197"/>
      <c r="P283" s="197"/>
      <c r="Q283" s="197"/>
      <c r="R283" s="197"/>
      <c r="S283" s="197"/>
      <c r="T283" s="198"/>
      <c r="AT283" s="199" t="s">
        <v>138</v>
      </c>
      <c r="AU283" s="199" t="s">
        <v>84</v>
      </c>
      <c r="AV283" s="11" t="s">
        <v>122</v>
      </c>
      <c r="AW283" s="11" t="s">
        <v>37</v>
      </c>
      <c r="AX283" s="11" t="s">
        <v>23</v>
      </c>
      <c r="AY283" s="199" t="s">
        <v>123</v>
      </c>
    </row>
    <row r="284" spans="2:65" s="1" customFormat="1" ht="16.5" customHeight="1" x14ac:dyDescent="0.2">
      <c r="B284" s="32"/>
      <c r="C284" s="163" t="s">
        <v>457</v>
      </c>
      <c r="D284" s="163" t="s">
        <v>124</v>
      </c>
      <c r="E284" s="164" t="s">
        <v>458</v>
      </c>
      <c r="F284" s="165" t="s">
        <v>459</v>
      </c>
      <c r="G284" s="166" t="s">
        <v>235</v>
      </c>
      <c r="H284" s="167">
        <v>52.418999999999997</v>
      </c>
      <c r="I284" s="168"/>
      <c r="J284" s="169">
        <f>ROUND(I284*H284,2)</f>
        <v>0</v>
      </c>
      <c r="K284" s="165" t="s">
        <v>244</v>
      </c>
      <c r="L284" s="36"/>
      <c r="M284" s="170" t="s">
        <v>1</v>
      </c>
      <c r="N284" s="171" t="s">
        <v>46</v>
      </c>
      <c r="O284" s="58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AR284" s="15" t="s">
        <v>122</v>
      </c>
      <c r="AT284" s="15" t="s">
        <v>124</v>
      </c>
      <c r="AU284" s="15" t="s">
        <v>84</v>
      </c>
      <c r="AY284" s="15" t="s">
        <v>123</v>
      </c>
      <c r="BE284" s="174">
        <f>IF(N284="základní",J284,0)</f>
        <v>0</v>
      </c>
      <c r="BF284" s="174">
        <f>IF(N284="snížená",J284,0)</f>
        <v>0</v>
      </c>
      <c r="BG284" s="174">
        <f>IF(N284="zákl. přenesená",J284,0)</f>
        <v>0</v>
      </c>
      <c r="BH284" s="174">
        <f>IF(N284="sníž. přenesená",J284,0)</f>
        <v>0</v>
      </c>
      <c r="BI284" s="174">
        <f>IF(N284="nulová",J284,0)</f>
        <v>0</v>
      </c>
      <c r="BJ284" s="15" t="s">
        <v>23</v>
      </c>
      <c r="BK284" s="174">
        <f>ROUND(I284*H284,2)</f>
        <v>0</v>
      </c>
      <c r="BL284" s="15" t="s">
        <v>122</v>
      </c>
      <c r="BM284" s="15" t="s">
        <v>460</v>
      </c>
    </row>
    <row r="285" spans="2:65" s="1" customFormat="1" ht="19.5" x14ac:dyDescent="0.2">
      <c r="B285" s="32"/>
      <c r="C285" s="33"/>
      <c r="D285" s="175" t="s">
        <v>131</v>
      </c>
      <c r="E285" s="33"/>
      <c r="F285" s="176" t="s">
        <v>461</v>
      </c>
      <c r="G285" s="33"/>
      <c r="H285" s="33"/>
      <c r="I285" s="101"/>
      <c r="J285" s="33"/>
      <c r="K285" s="33"/>
      <c r="L285" s="36"/>
      <c r="M285" s="177"/>
      <c r="N285" s="58"/>
      <c r="O285" s="58"/>
      <c r="P285" s="58"/>
      <c r="Q285" s="58"/>
      <c r="R285" s="58"/>
      <c r="S285" s="58"/>
      <c r="T285" s="59"/>
      <c r="AT285" s="15" t="s">
        <v>131</v>
      </c>
      <c r="AU285" s="15" t="s">
        <v>84</v>
      </c>
    </row>
    <row r="286" spans="2:65" s="12" customFormat="1" ht="11.25" x14ac:dyDescent="0.2">
      <c r="B286" s="200"/>
      <c r="C286" s="201"/>
      <c r="D286" s="175" t="s">
        <v>138</v>
      </c>
      <c r="E286" s="202" t="s">
        <v>1</v>
      </c>
      <c r="F286" s="203" t="s">
        <v>462</v>
      </c>
      <c r="G286" s="201"/>
      <c r="H286" s="202" t="s">
        <v>1</v>
      </c>
      <c r="I286" s="204"/>
      <c r="J286" s="201"/>
      <c r="K286" s="201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138</v>
      </c>
      <c r="AU286" s="209" t="s">
        <v>84</v>
      </c>
      <c r="AV286" s="12" t="s">
        <v>23</v>
      </c>
      <c r="AW286" s="12" t="s">
        <v>37</v>
      </c>
      <c r="AX286" s="12" t="s">
        <v>75</v>
      </c>
      <c r="AY286" s="209" t="s">
        <v>123</v>
      </c>
    </row>
    <row r="287" spans="2:65" s="10" customFormat="1" ht="11.25" x14ac:dyDescent="0.2">
      <c r="B287" s="178"/>
      <c r="C287" s="179"/>
      <c r="D287" s="175" t="s">
        <v>138</v>
      </c>
      <c r="E287" s="180" t="s">
        <v>1</v>
      </c>
      <c r="F287" s="181" t="s">
        <v>463</v>
      </c>
      <c r="G287" s="179"/>
      <c r="H287" s="182">
        <v>3</v>
      </c>
      <c r="I287" s="183"/>
      <c r="J287" s="179"/>
      <c r="K287" s="179"/>
      <c r="L287" s="184"/>
      <c r="M287" s="185"/>
      <c r="N287" s="186"/>
      <c r="O287" s="186"/>
      <c r="P287" s="186"/>
      <c r="Q287" s="186"/>
      <c r="R287" s="186"/>
      <c r="S287" s="186"/>
      <c r="T287" s="187"/>
      <c r="AT287" s="188" t="s">
        <v>138</v>
      </c>
      <c r="AU287" s="188" t="s">
        <v>84</v>
      </c>
      <c r="AV287" s="10" t="s">
        <v>84</v>
      </c>
      <c r="AW287" s="10" t="s">
        <v>37</v>
      </c>
      <c r="AX287" s="10" t="s">
        <v>75</v>
      </c>
      <c r="AY287" s="188" t="s">
        <v>123</v>
      </c>
    </row>
    <row r="288" spans="2:65" s="10" customFormat="1" ht="11.25" x14ac:dyDescent="0.2">
      <c r="B288" s="178"/>
      <c r="C288" s="179"/>
      <c r="D288" s="175" t="s">
        <v>138</v>
      </c>
      <c r="E288" s="180" t="s">
        <v>1</v>
      </c>
      <c r="F288" s="181" t="s">
        <v>464</v>
      </c>
      <c r="G288" s="179"/>
      <c r="H288" s="182">
        <v>13.419</v>
      </c>
      <c r="I288" s="183"/>
      <c r="J288" s="179"/>
      <c r="K288" s="179"/>
      <c r="L288" s="184"/>
      <c r="M288" s="185"/>
      <c r="N288" s="186"/>
      <c r="O288" s="186"/>
      <c r="P288" s="186"/>
      <c r="Q288" s="186"/>
      <c r="R288" s="186"/>
      <c r="S288" s="186"/>
      <c r="T288" s="187"/>
      <c r="AT288" s="188" t="s">
        <v>138</v>
      </c>
      <c r="AU288" s="188" t="s">
        <v>84</v>
      </c>
      <c r="AV288" s="10" t="s">
        <v>84</v>
      </c>
      <c r="AW288" s="10" t="s">
        <v>37</v>
      </c>
      <c r="AX288" s="10" t="s">
        <v>75</v>
      </c>
      <c r="AY288" s="188" t="s">
        <v>123</v>
      </c>
    </row>
    <row r="289" spans="2:65" s="10" customFormat="1" ht="11.25" x14ac:dyDescent="0.2">
      <c r="B289" s="178"/>
      <c r="C289" s="179"/>
      <c r="D289" s="175" t="s">
        <v>138</v>
      </c>
      <c r="E289" s="180" t="s">
        <v>1</v>
      </c>
      <c r="F289" s="181" t="s">
        <v>295</v>
      </c>
      <c r="G289" s="179"/>
      <c r="H289" s="182">
        <v>36</v>
      </c>
      <c r="I289" s="183"/>
      <c r="J289" s="179"/>
      <c r="K289" s="179"/>
      <c r="L289" s="184"/>
      <c r="M289" s="185"/>
      <c r="N289" s="186"/>
      <c r="O289" s="186"/>
      <c r="P289" s="186"/>
      <c r="Q289" s="186"/>
      <c r="R289" s="186"/>
      <c r="S289" s="186"/>
      <c r="T289" s="187"/>
      <c r="AT289" s="188" t="s">
        <v>138</v>
      </c>
      <c r="AU289" s="188" t="s">
        <v>84</v>
      </c>
      <c r="AV289" s="10" t="s">
        <v>84</v>
      </c>
      <c r="AW289" s="10" t="s">
        <v>37</v>
      </c>
      <c r="AX289" s="10" t="s">
        <v>75</v>
      </c>
      <c r="AY289" s="188" t="s">
        <v>123</v>
      </c>
    </row>
    <row r="290" spans="2:65" s="11" customFormat="1" ht="11.25" x14ac:dyDescent="0.2">
      <c r="B290" s="189"/>
      <c r="C290" s="190"/>
      <c r="D290" s="175" t="s">
        <v>138</v>
      </c>
      <c r="E290" s="191" t="s">
        <v>1</v>
      </c>
      <c r="F290" s="192" t="s">
        <v>140</v>
      </c>
      <c r="G290" s="190"/>
      <c r="H290" s="193">
        <v>52.418999999999997</v>
      </c>
      <c r="I290" s="194"/>
      <c r="J290" s="190"/>
      <c r="K290" s="190"/>
      <c r="L290" s="195"/>
      <c r="M290" s="196"/>
      <c r="N290" s="197"/>
      <c r="O290" s="197"/>
      <c r="P290" s="197"/>
      <c r="Q290" s="197"/>
      <c r="R290" s="197"/>
      <c r="S290" s="197"/>
      <c r="T290" s="198"/>
      <c r="AT290" s="199" t="s">
        <v>138</v>
      </c>
      <c r="AU290" s="199" t="s">
        <v>84</v>
      </c>
      <c r="AV290" s="11" t="s">
        <v>122</v>
      </c>
      <c r="AW290" s="11" t="s">
        <v>37</v>
      </c>
      <c r="AX290" s="11" t="s">
        <v>23</v>
      </c>
      <c r="AY290" s="199" t="s">
        <v>123</v>
      </c>
    </row>
    <row r="291" spans="2:65" s="1" customFormat="1" ht="16.5" customHeight="1" x14ac:dyDescent="0.2">
      <c r="B291" s="32"/>
      <c r="C291" s="163" t="s">
        <v>465</v>
      </c>
      <c r="D291" s="163" t="s">
        <v>124</v>
      </c>
      <c r="E291" s="164" t="s">
        <v>466</v>
      </c>
      <c r="F291" s="165" t="s">
        <v>467</v>
      </c>
      <c r="G291" s="166" t="s">
        <v>160</v>
      </c>
      <c r="H291" s="167">
        <v>626.6</v>
      </c>
      <c r="I291" s="168"/>
      <c r="J291" s="169">
        <f>ROUND(I291*H291,2)</f>
        <v>0</v>
      </c>
      <c r="K291" s="165" t="s">
        <v>128</v>
      </c>
      <c r="L291" s="36"/>
      <c r="M291" s="170" t="s">
        <v>1</v>
      </c>
      <c r="N291" s="171" t="s">
        <v>46</v>
      </c>
      <c r="O291" s="58"/>
      <c r="P291" s="172">
        <f>O291*H291</f>
        <v>0</v>
      </c>
      <c r="Q291" s="172">
        <v>0</v>
      </c>
      <c r="R291" s="172">
        <f>Q291*H291</f>
        <v>0</v>
      </c>
      <c r="S291" s="172">
        <v>0</v>
      </c>
      <c r="T291" s="173">
        <f>S291*H291</f>
        <v>0</v>
      </c>
      <c r="AR291" s="15" t="s">
        <v>122</v>
      </c>
      <c r="AT291" s="15" t="s">
        <v>124</v>
      </c>
      <c r="AU291" s="15" t="s">
        <v>84</v>
      </c>
      <c r="AY291" s="15" t="s">
        <v>123</v>
      </c>
      <c r="BE291" s="174">
        <f>IF(N291="základní",J291,0)</f>
        <v>0</v>
      </c>
      <c r="BF291" s="174">
        <f>IF(N291="snížená",J291,0)</f>
        <v>0</v>
      </c>
      <c r="BG291" s="174">
        <f>IF(N291="zákl. přenesená",J291,0)</f>
        <v>0</v>
      </c>
      <c r="BH291" s="174">
        <f>IF(N291="sníž. přenesená",J291,0)</f>
        <v>0</v>
      </c>
      <c r="BI291" s="174">
        <f>IF(N291="nulová",J291,0)</f>
        <v>0</v>
      </c>
      <c r="BJ291" s="15" t="s">
        <v>23</v>
      </c>
      <c r="BK291" s="174">
        <f>ROUND(I291*H291,2)</f>
        <v>0</v>
      </c>
      <c r="BL291" s="15" t="s">
        <v>122</v>
      </c>
      <c r="BM291" s="15" t="s">
        <v>468</v>
      </c>
    </row>
    <row r="292" spans="2:65" s="1" customFormat="1" ht="19.5" x14ac:dyDescent="0.2">
      <c r="B292" s="32"/>
      <c r="C292" s="33"/>
      <c r="D292" s="175" t="s">
        <v>131</v>
      </c>
      <c r="E292" s="33"/>
      <c r="F292" s="176" t="s">
        <v>469</v>
      </c>
      <c r="G292" s="33"/>
      <c r="H292" s="33"/>
      <c r="I292" s="101"/>
      <c r="J292" s="33"/>
      <c r="K292" s="33"/>
      <c r="L292" s="36"/>
      <c r="M292" s="177"/>
      <c r="N292" s="58"/>
      <c r="O292" s="58"/>
      <c r="P292" s="58"/>
      <c r="Q292" s="58"/>
      <c r="R292" s="58"/>
      <c r="S292" s="58"/>
      <c r="T292" s="59"/>
      <c r="AT292" s="15" t="s">
        <v>131</v>
      </c>
      <c r="AU292" s="15" t="s">
        <v>84</v>
      </c>
    </row>
    <row r="293" spans="2:65" s="10" customFormat="1" ht="11.25" x14ac:dyDescent="0.2">
      <c r="B293" s="178"/>
      <c r="C293" s="179"/>
      <c r="D293" s="175" t="s">
        <v>138</v>
      </c>
      <c r="E293" s="180" t="s">
        <v>1</v>
      </c>
      <c r="F293" s="181" t="s">
        <v>470</v>
      </c>
      <c r="G293" s="179"/>
      <c r="H293" s="182">
        <v>626.6</v>
      </c>
      <c r="I293" s="183"/>
      <c r="J293" s="179"/>
      <c r="K293" s="179"/>
      <c r="L293" s="184"/>
      <c r="M293" s="185"/>
      <c r="N293" s="186"/>
      <c r="O293" s="186"/>
      <c r="P293" s="186"/>
      <c r="Q293" s="186"/>
      <c r="R293" s="186"/>
      <c r="S293" s="186"/>
      <c r="T293" s="187"/>
      <c r="AT293" s="188" t="s">
        <v>138</v>
      </c>
      <c r="AU293" s="188" t="s">
        <v>84</v>
      </c>
      <c r="AV293" s="10" t="s">
        <v>84</v>
      </c>
      <c r="AW293" s="10" t="s">
        <v>37</v>
      </c>
      <c r="AX293" s="10" t="s">
        <v>75</v>
      </c>
      <c r="AY293" s="188" t="s">
        <v>123</v>
      </c>
    </row>
    <row r="294" spans="2:65" s="11" customFormat="1" ht="11.25" x14ac:dyDescent="0.2">
      <c r="B294" s="189"/>
      <c r="C294" s="190"/>
      <c r="D294" s="175" t="s">
        <v>138</v>
      </c>
      <c r="E294" s="191" t="s">
        <v>1</v>
      </c>
      <c r="F294" s="192" t="s">
        <v>140</v>
      </c>
      <c r="G294" s="190"/>
      <c r="H294" s="193">
        <v>626.6</v>
      </c>
      <c r="I294" s="194"/>
      <c r="J294" s="190"/>
      <c r="K294" s="190"/>
      <c r="L294" s="195"/>
      <c r="M294" s="196"/>
      <c r="N294" s="197"/>
      <c r="O294" s="197"/>
      <c r="P294" s="197"/>
      <c r="Q294" s="197"/>
      <c r="R294" s="197"/>
      <c r="S294" s="197"/>
      <c r="T294" s="198"/>
      <c r="AT294" s="199" t="s">
        <v>138</v>
      </c>
      <c r="AU294" s="199" t="s">
        <v>84</v>
      </c>
      <c r="AV294" s="11" t="s">
        <v>122</v>
      </c>
      <c r="AW294" s="11" t="s">
        <v>37</v>
      </c>
      <c r="AX294" s="11" t="s">
        <v>23</v>
      </c>
      <c r="AY294" s="199" t="s">
        <v>123</v>
      </c>
    </row>
    <row r="295" spans="2:65" s="1" customFormat="1" ht="16.5" customHeight="1" x14ac:dyDescent="0.2">
      <c r="B295" s="32"/>
      <c r="C295" s="163" t="s">
        <v>471</v>
      </c>
      <c r="D295" s="163" t="s">
        <v>124</v>
      </c>
      <c r="E295" s="164" t="s">
        <v>472</v>
      </c>
      <c r="F295" s="165" t="s">
        <v>473</v>
      </c>
      <c r="G295" s="166" t="s">
        <v>160</v>
      </c>
      <c r="H295" s="167">
        <v>594.32000000000005</v>
      </c>
      <c r="I295" s="168"/>
      <c r="J295" s="169">
        <f>ROUND(I295*H295,2)</f>
        <v>0</v>
      </c>
      <c r="K295" s="165" t="s">
        <v>128</v>
      </c>
      <c r="L295" s="36"/>
      <c r="M295" s="170" t="s">
        <v>1</v>
      </c>
      <c r="N295" s="171" t="s">
        <v>46</v>
      </c>
      <c r="O295" s="58"/>
      <c r="P295" s="172">
        <f>O295*H295</f>
        <v>0</v>
      </c>
      <c r="Q295" s="172">
        <v>0</v>
      </c>
      <c r="R295" s="172">
        <f>Q295*H295</f>
        <v>0</v>
      </c>
      <c r="S295" s="172">
        <v>0</v>
      </c>
      <c r="T295" s="173">
        <f>S295*H295</f>
        <v>0</v>
      </c>
      <c r="AR295" s="15" t="s">
        <v>122</v>
      </c>
      <c r="AT295" s="15" t="s">
        <v>124</v>
      </c>
      <c r="AU295" s="15" t="s">
        <v>84</v>
      </c>
      <c r="AY295" s="15" t="s">
        <v>123</v>
      </c>
      <c r="BE295" s="174">
        <f>IF(N295="základní",J295,0)</f>
        <v>0</v>
      </c>
      <c r="BF295" s="174">
        <f>IF(N295="snížená",J295,0)</f>
        <v>0</v>
      </c>
      <c r="BG295" s="174">
        <f>IF(N295="zákl. přenesená",J295,0)</f>
        <v>0</v>
      </c>
      <c r="BH295" s="174">
        <f>IF(N295="sníž. přenesená",J295,0)</f>
        <v>0</v>
      </c>
      <c r="BI295" s="174">
        <f>IF(N295="nulová",J295,0)</f>
        <v>0</v>
      </c>
      <c r="BJ295" s="15" t="s">
        <v>23</v>
      </c>
      <c r="BK295" s="174">
        <f>ROUND(I295*H295,2)</f>
        <v>0</v>
      </c>
      <c r="BL295" s="15" t="s">
        <v>122</v>
      </c>
      <c r="BM295" s="15" t="s">
        <v>474</v>
      </c>
    </row>
    <row r="296" spans="2:65" s="1" customFormat="1" ht="11.25" x14ac:dyDescent="0.2">
      <c r="B296" s="32"/>
      <c r="C296" s="33"/>
      <c r="D296" s="175" t="s">
        <v>131</v>
      </c>
      <c r="E296" s="33"/>
      <c r="F296" s="176" t="s">
        <v>475</v>
      </c>
      <c r="G296" s="33"/>
      <c r="H296" s="33"/>
      <c r="I296" s="101"/>
      <c r="J296" s="33"/>
      <c r="K296" s="33"/>
      <c r="L296" s="36"/>
      <c r="M296" s="177"/>
      <c r="N296" s="58"/>
      <c r="O296" s="58"/>
      <c r="P296" s="58"/>
      <c r="Q296" s="58"/>
      <c r="R296" s="58"/>
      <c r="S296" s="58"/>
      <c r="T296" s="59"/>
      <c r="AT296" s="15" t="s">
        <v>131</v>
      </c>
      <c r="AU296" s="15" t="s">
        <v>84</v>
      </c>
    </row>
    <row r="297" spans="2:65" s="10" customFormat="1" ht="11.25" x14ac:dyDescent="0.2">
      <c r="B297" s="178"/>
      <c r="C297" s="179"/>
      <c r="D297" s="175" t="s">
        <v>138</v>
      </c>
      <c r="E297" s="180" t="s">
        <v>1</v>
      </c>
      <c r="F297" s="181" t="s">
        <v>476</v>
      </c>
      <c r="G297" s="179"/>
      <c r="H297" s="182">
        <v>594.32000000000005</v>
      </c>
      <c r="I297" s="183"/>
      <c r="J297" s="179"/>
      <c r="K297" s="179"/>
      <c r="L297" s="184"/>
      <c r="M297" s="185"/>
      <c r="N297" s="186"/>
      <c r="O297" s="186"/>
      <c r="P297" s="186"/>
      <c r="Q297" s="186"/>
      <c r="R297" s="186"/>
      <c r="S297" s="186"/>
      <c r="T297" s="187"/>
      <c r="AT297" s="188" t="s">
        <v>138</v>
      </c>
      <c r="AU297" s="188" t="s">
        <v>84</v>
      </c>
      <c r="AV297" s="10" t="s">
        <v>84</v>
      </c>
      <c r="AW297" s="10" t="s">
        <v>37</v>
      </c>
      <c r="AX297" s="10" t="s">
        <v>75</v>
      </c>
      <c r="AY297" s="188" t="s">
        <v>123</v>
      </c>
    </row>
    <row r="298" spans="2:65" s="11" customFormat="1" ht="11.25" x14ac:dyDescent="0.2">
      <c r="B298" s="189"/>
      <c r="C298" s="190"/>
      <c r="D298" s="175" t="s">
        <v>138</v>
      </c>
      <c r="E298" s="191" t="s">
        <v>1</v>
      </c>
      <c r="F298" s="192" t="s">
        <v>140</v>
      </c>
      <c r="G298" s="190"/>
      <c r="H298" s="193">
        <v>594.32000000000005</v>
      </c>
      <c r="I298" s="194"/>
      <c r="J298" s="190"/>
      <c r="K298" s="190"/>
      <c r="L298" s="195"/>
      <c r="M298" s="196"/>
      <c r="N298" s="197"/>
      <c r="O298" s="197"/>
      <c r="P298" s="197"/>
      <c r="Q298" s="197"/>
      <c r="R298" s="197"/>
      <c r="S298" s="197"/>
      <c r="T298" s="198"/>
      <c r="AT298" s="199" t="s">
        <v>138</v>
      </c>
      <c r="AU298" s="199" t="s">
        <v>84</v>
      </c>
      <c r="AV298" s="11" t="s">
        <v>122</v>
      </c>
      <c r="AW298" s="11" t="s">
        <v>37</v>
      </c>
      <c r="AX298" s="11" t="s">
        <v>23</v>
      </c>
      <c r="AY298" s="199" t="s">
        <v>123</v>
      </c>
    </row>
    <row r="299" spans="2:65" s="1" customFormat="1" ht="16.5" customHeight="1" x14ac:dyDescent="0.2">
      <c r="B299" s="32"/>
      <c r="C299" s="163" t="s">
        <v>477</v>
      </c>
      <c r="D299" s="163" t="s">
        <v>124</v>
      </c>
      <c r="E299" s="164" t="s">
        <v>478</v>
      </c>
      <c r="F299" s="165" t="s">
        <v>479</v>
      </c>
      <c r="G299" s="166" t="s">
        <v>160</v>
      </c>
      <c r="H299" s="167">
        <v>626.6</v>
      </c>
      <c r="I299" s="168"/>
      <c r="J299" s="169">
        <f>ROUND(I299*H299,2)</f>
        <v>0</v>
      </c>
      <c r="K299" s="165" t="s">
        <v>128</v>
      </c>
      <c r="L299" s="36"/>
      <c r="M299" s="170" t="s">
        <v>1</v>
      </c>
      <c r="N299" s="171" t="s">
        <v>46</v>
      </c>
      <c r="O299" s="58"/>
      <c r="P299" s="172">
        <f>O299*H299</f>
        <v>0</v>
      </c>
      <c r="Q299" s="172">
        <v>0</v>
      </c>
      <c r="R299" s="172">
        <f>Q299*H299</f>
        <v>0</v>
      </c>
      <c r="S299" s="172">
        <v>0</v>
      </c>
      <c r="T299" s="173">
        <f>S299*H299</f>
        <v>0</v>
      </c>
      <c r="AR299" s="15" t="s">
        <v>122</v>
      </c>
      <c r="AT299" s="15" t="s">
        <v>124</v>
      </c>
      <c r="AU299" s="15" t="s">
        <v>84</v>
      </c>
      <c r="AY299" s="15" t="s">
        <v>123</v>
      </c>
      <c r="BE299" s="174">
        <f>IF(N299="základní",J299,0)</f>
        <v>0</v>
      </c>
      <c r="BF299" s="174">
        <f>IF(N299="snížená",J299,0)</f>
        <v>0</v>
      </c>
      <c r="BG299" s="174">
        <f>IF(N299="zákl. přenesená",J299,0)</f>
        <v>0</v>
      </c>
      <c r="BH299" s="174">
        <f>IF(N299="sníž. přenesená",J299,0)</f>
        <v>0</v>
      </c>
      <c r="BI299" s="174">
        <f>IF(N299="nulová",J299,0)</f>
        <v>0</v>
      </c>
      <c r="BJ299" s="15" t="s">
        <v>23</v>
      </c>
      <c r="BK299" s="174">
        <f>ROUND(I299*H299,2)</f>
        <v>0</v>
      </c>
      <c r="BL299" s="15" t="s">
        <v>122</v>
      </c>
      <c r="BM299" s="15" t="s">
        <v>480</v>
      </c>
    </row>
    <row r="300" spans="2:65" s="1" customFormat="1" ht="11.25" x14ac:dyDescent="0.2">
      <c r="B300" s="32"/>
      <c r="C300" s="33"/>
      <c r="D300" s="175" t="s">
        <v>131</v>
      </c>
      <c r="E300" s="33"/>
      <c r="F300" s="176" t="s">
        <v>481</v>
      </c>
      <c r="G300" s="33"/>
      <c r="H300" s="33"/>
      <c r="I300" s="101"/>
      <c r="J300" s="33"/>
      <c r="K300" s="33"/>
      <c r="L300" s="36"/>
      <c r="M300" s="177"/>
      <c r="N300" s="58"/>
      <c r="O300" s="58"/>
      <c r="P300" s="58"/>
      <c r="Q300" s="58"/>
      <c r="R300" s="58"/>
      <c r="S300" s="58"/>
      <c r="T300" s="59"/>
      <c r="AT300" s="15" t="s">
        <v>131</v>
      </c>
      <c r="AU300" s="15" t="s">
        <v>84</v>
      </c>
    </row>
    <row r="301" spans="2:65" s="10" customFormat="1" ht="11.25" x14ac:dyDescent="0.2">
      <c r="B301" s="178"/>
      <c r="C301" s="179"/>
      <c r="D301" s="175" t="s">
        <v>138</v>
      </c>
      <c r="E301" s="180" t="s">
        <v>1</v>
      </c>
      <c r="F301" s="181" t="s">
        <v>470</v>
      </c>
      <c r="G301" s="179"/>
      <c r="H301" s="182">
        <v>626.6</v>
      </c>
      <c r="I301" s="183"/>
      <c r="J301" s="179"/>
      <c r="K301" s="179"/>
      <c r="L301" s="184"/>
      <c r="M301" s="185"/>
      <c r="N301" s="186"/>
      <c r="O301" s="186"/>
      <c r="P301" s="186"/>
      <c r="Q301" s="186"/>
      <c r="R301" s="186"/>
      <c r="S301" s="186"/>
      <c r="T301" s="187"/>
      <c r="AT301" s="188" t="s">
        <v>138</v>
      </c>
      <c r="AU301" s="188" t="s">
        <v>84</v>
      </c>
      <c r="AV301" s="10" t="s">
        <v>84</v>
      </c>
      <c r="AW301" s="10" t="s">
        <v>37</v>
      </c>
      <c r="AX301" s="10" t="s">
        <v>75</v>
      </c>
      <c r="AY301" s="188" t="s">
        <v>123</v>
      </c>
    </row>
    <row r="302" spans="2:65" s="11" customFormat="1" ht="11.25" x14ac:dyDescent="0.2">
      <c r="B302" s="189"/>
      <c r="C302" s="190"/>
      <c r="D302" s="175" t="s">
        <v>138</v>
      </c>
      <c r="E302" s="191" t="s">
        <v>1</v>
      </c>
      <c r="F302" s="192" t="s">
        <v>140</v>
      </c>
      <c r="G302" s="190"/>
      <c r="H302" s="193">
        <v>626.6</v>
      </c>
      <c r="I302" s="194"/>
      <c r="J302" s="190"/>
      <c r="K302" s="190"/>
      <c r="L302" s="195"/>
      <c r="M302" s="196"/>
      <c r="N302" s="197"/>
      <c r="O302" s="197"/>
      <c r="P302" s="197"/>
      <c r="Q302" s="197"/>
      <c r="R302" s="197"/>
      <c r="S302" s="197"/>
      <c r="T302" s="198"/>
      <c r="AT302" s="199" t="s">
        <v>138</v>
      </c>
      <c r="AU302" s="199" t="s">
        <v>84</v>
      </c>
      <c r="AV302" s="11" t="s">
        <v>122</v>
      </c>
      <c r="AW302" s="11" t="s">
        <v>37</v>
      </c>
      <c r="AX302" s="11" t="s">
        <v>23</v>
      </c>
      <c r="AY302" s="199" t="s">
        <v>123</v>
      </c>
    </row>
    <row r="303" spans="2:65" s="1" customFormat="1" ht="16.5" customHeight="1" x14ac:dyDescent="0.2">
      <c r="B303" s="32"/>
      <c r="C303" s="163" t="s">
        <v>482</v>
      </c>
      <c r="D303" s="163" t="s">
        <v>124</v>
      </c>
      <c r="E303" s="164" t="s">
        <v>483</v>
      </c>
      <c r="F303" s="165" t="s">
        <v>484</v>
      </c>
      <c r="G303" s="166" t="s">
        <v>219</v>
      </c>
      <c r="H303" s="167">
        <v>9</v>
      </c>
      <c r="I303" s="168"/>
      <c r="J303" s="169">
        <f>ROUND(I303*H303,2)</f>
        <v>0</v>
      </c>
      <c r="K303" s="165" t="s">
        <v>128</v>
      </c>
      <c r="L303" s="36"/>
      <c r="M303" s="170" t="s">
        <v>1</v>
      </c>
      <c r="N303" s="171" t="s">
        <v>46</v>
      </c>
      <c r="O303" s="58"/>
      <c r="P303" s="172">
        <f>O303*H303</f>
        <v>0</v>
      </c>
      <c r="Q303" s="172">
        <v>3.8429999999999999E-2</v>
      </c>
      <c r="R303" s="172">
        <f>Q303*H303</f>
        <v>0.34587000000000001</v>
      </c>
      <c r="S303" s="172">
        <v>0</v>
      </c>
      <c r="T303" s="173">
        <f>S303*H303</f>
        <v>0</v>
      </c>
      <c r="AR303" s="15" t="s">
        <v>122</v>
      </c>
      <c r="AT303" s="15" t="s">
        <v>124</v>
      </c>
      <c r="AU303" s="15" t="s">
        <v>84</v>
      </c>
      <c r="AY303" s="15" t="s">
        <v>123</v>
      </c>
      <c r="BE303" s="174">
        <f>IF(N303="základní",J303,0)</f>
        <v>0</v>
      </c>
      <c r="BF303" s="174">
        <f>IF(N303="snížená",J303,0)</f>
        <v>0</v>
      </c>
      <c r="BG303" s="174">
        <f>IF(N303="zákl. přenesená",J303,0)</f>
        <v>0</v>
      </c>
      <c r="BH303" s="174">
        <f>IF(N303="sníž. přenesená",J303,0)</f>
        <v>0</v>
      </c>
      <c r="BI303" s="174">
        <f>IF(N303="nulová",J303,0)</f>
        <v>0</v>
      </c>
      <c r="BJ303" s="15" t="s">
        <v>23</v>
      </c>
      <c r="BK303" s="174">
        <f>ROUND(I303*H303,2)</f>
        <v>0</v>
      </c>
      <c r="BL303" s="15" t="s">
        <v>122</v>
      </c>
      <c r="BM303" s="15" t="s">
        <v>485</v>
      </c>
    </row>
    <row r="304" spans="2:65" s="1" customFormat="1" ht="19.5" x14ac:dyDescent="0.2">
      <c r="B304" s="32"/>
      <c r="C304" s="33"/>
      <c r="D304" s="175" t="s">
        <v>131</v>
      </c>
      <c r="E304" s="33"/>
      <c r="F304" s="176" t="s">
        <v>486</v>
      </c>
      <c r="G304" s="33"/>
      <c r="H304" s="33"/>
      <c r="I304" s="101"/>
      <c r="J304" s="33"/>
      <c r="K304" s="33"/>
      <c r="L304" s="36"/>
      <c r="M304" s="177"/>
      <c r="N304" s="58"/>
      <c r="O304" s="58"/>
      <c r="P304" s="58"/>
      <c r="Q304" s="58"/>
      <c r="R304" s="58"/>
      <c r="S304" s="58"/>
      <c r="T304" s="59"/>
      <c r="AT304" s="15" t="s">
        <v>131</v>
      </c>
      <c r="AU304" s="15" t="s">
        <v>84</v>
      </c>
    </row>
    <row r="305" spans="2:65" s="10" customFormat="1" ht="11.25" x14ac:dyDescent="0.2">
      <c r="B305" s="178"/>
      <c r="C305" s="179"/>
      <c r="D305" s="175" t="s">
        <v>138</v>
      </c>
      <c r="E305" s="180" t="s">
        <v>1</v>
      </c>
      <c r="F305" s="181" t="s">
        <v>487</v>
      </c>
      <c r="G305" s="179"/>
      <c r="H305" s="182">
        <v>9</v>
      </c>
      <c r="I305" s="183"/>
      <c r="J305" s="179"/>
      <c r="K305" s="179"/>
      <c r="L305" s="184"/>
      <c r="M305" s="185"/>
      <c r="N305" s="186"/>
      <c r="O305" s="186"/>
      <c r="P305" s="186"/>
      <c r="Q305" s="186"/>
      <c r="R305" s="186"/>
      <c r="S305" s="186"/>
      <c r="T305" s="187"/>
      <c r="AT305" s="188" t="s">
        <v>138</v>
      </c>
      <c r="AU305" s="188" t="s">
        <v>84</v>
      </c>
      <c r="AV305" s="10" t="s">
        <v>84</v>
      </c>
      <c r="AW305" s="10" t="s">
        <v>37</v>
      </c>
      <c r="AX305" s="10" t="s">
        <v>75</v>
      </c>
      <c r="AY305" s="188" t="s">
        <v>123</v>
      </c>
    </row>
    <row r="306" spans="2:65" s="11" customFormat="1" ht="11.25" x14ac:dyDescent="0.2">
      <c r="B306" s="189"/>
      <c r="C306" s="190"/>
      <c r="D306" s="175" t="s">
        <v>138</v>
      </c>
      <c r="E306" s="191" t="s">
        <v>1</v>
      </c>
      <c r="F306" s="192" t="s">
        <v>140</v>
      </c>
      <c r="G306" s="190"/>
      <c r="H306" s="193">
        <v>9</v>
      </c>
      <c r="I306" s="194"/>
      <c r="J306" s="190"/>
      <c r="K306" s="190"/>
      <c r="L306" s="195"/>
      <c r="M306" s="196"/>
      <c r="N306" s="197"/>
      <c r="O306" s="197"/>
      <c r="P306" s="197"/>
      <c r="Q306" s="197"/>
      <c r="R306" s="197"/>
      <c r="S306" s="197"/>
      <c r="T306" s="198"/>
      <c r="AT306" s="199" t="s">
        <v>138</v>
      </c>
      <c r="AU306" s="199" t="s">
        <v>84</v>
      </c>
      <c r="AV306" s="11" t="s">
        <v>122</v>
      </c>
      <c r="AW306" s="11" t="s">
        <v>37</v>
      </c>
      <c r="AX306" s="11" t="s">
        <v>23</v>
      </c>
      <c r="AY306" s="199" t="s">
        <v>123</v>
      </c>
    </row>
    <row r="307" spans="2:65" s="1" customFormat="1" ht="16.5" customHeight="1" x14ac:dyDescent="0.2">
      <c r="B307" s="32"/>
      <c r="C307" s="163" t="s">
        <v>488</v>
      </c>
      <c r="D307" s="163" t="s">
        <v>124</v>
      </c>
      <c r="E307" s="164" t="s">
        <v>489</v>
      </c>
      <c r="F307" s="165" t="s">
        <v>490</v>
      </c>
      <c r="G307" s="166" t="s">
        <v>219</v>
      </c>
      <c r="H307" s="167">
        <v>5</v>
      </c>
      <c r="I307" s="168"/>
      <c r="J307" s="169">
        <f>ROUND(I307*H307,2)</f>
        <v>0</v>
      </c>
      <c r="K307" s="165" t="s">
        <v>128</v>
      </c>
      <c r="L307" s="36"/>
      <c r="M307" s="170" t="s">
        <v>1</v>
      </c>
      <c r="N307" s="171" t="s">
        <v>46</v>
      </c>
      <c r="O307" s="58"/>
      <c r="P307" s="172">
        <f>O307*H307</f>
        <v>0</v>
      </c>
      <c r="Q307" s="172">
        <v>5.978E-2</v>
      </c>
      <c r="R307" s="172">
        <f>Q307*H307</f>
        <v>0.2989</v>
      </c>
      <c r="S307" s="172">
        <v>0</v>
      </c>
      <c r="T307" s="173">
        <f>S307*H307</f>
        <v>0</v>
      </c>
      <c r="AR307" s="15" t="s">
        <v>122</v>
      </c>
      <c r="AT307" s="15" t="s">
        <v>124</v>
      </c>
      <c r="AU307" s="15" t="s">
        <v>84</v>
      </c>
      <c r="AY307" s="15" t="s">
        <v>123</v>
      </c>
      <c r="BE307" s="174">
        <f>IF(N307="základní",J307,0)</f>
        <v>0</v>
      </c>
      <c r="BF307" s="174">
        <f>IF(N307="snížená",J307,0)</f>
        <v>0</v>
      </c>
      <c r="BG307" s="174">
        <f>IF(N307="zákl. přenesená",J307,0)</f>
        <v>0</v>
      </c>
      <c r="BH307" s="174">
        <f>IF(N307="sníž. přenesená",J307,0)</f>
        <v>0</v>
      </c>
      <c r="BI307" s="174">
        <f>IF(N307="nulová",J307,0)</f>
        <v>0</v>
      </c>
      <c r="BJ307" s="15" t="s">
        <v>23</v>
      </c>
      <c r="BK307" s="174">
        <f>ROUND(I307*H307,2)</f>
        <v>0</v>
      </c>
      <c r="BL307" s="15" t="s">
        <v>122</v>
      </c>
      <c r="BM307" s="15" t="s">
        <v>491</v>
      </c>
    </row>
    <row r="308" spans="2:65" s="1" customFormat="1" ht="19.5" x14ac:dyDescent="0.2">
      <c r="B308" s="32"/>
      <c r="C308" s="33"/>
      <c r="D308" s="175" t="s">
        <v>131</v>
      </c>
      <c r="E308" s="33"/>
      <c r="F308" s="176" t="s">
        <v>492</v>
      </c>
      <c r="G308" s="33"/>
      <c r="H308" s="33"/>
      <c r="I308" s="101"/>
      <c r="J308" s="33"/>
      <c r="K308" s="33"/>
      <c r="L308" s="36"/>
      <c r="M308" s="177"/>
      <c r="N308" s="58"/>
      <c r="O308" s="58"/>
      <c r="P308" s="58"/>
      <c r="Q308" s="58"/>
      <c r="R308" s="58"/>
      <c r="S308" s="58"/>
      <c r="T308" s="59"/>
      <c r="AT308" s="15" t="s">
        <v>131</v>
      </c>
      <c r="AU308" s="15" t="s">
        <v>84</v>
      </c>
    </row>
    <row r="309" spans="2:65" s="10" customFormat="1" ht="11.25" x14ac:dyDescent="0.2">
      <c r="B309" s="178"/>
      <c r="C309" s="179"/>
      <c r="D309" s="175" t="s">
        <v>138</v>
      </c>
      <c r="E309" s="180" t="s">
        <v>1</v>
      </c>
      <c r="F309" s="181" t="s">
        <v>493</v>
      </c>
      <c r="G309" s="179"/>
      <c r="H309" s="182">
        <v>5</v>
      </c>
      <c r="I309" s="183"/>
      <c r="J309" s="179"/>
      <c r="K309" s="179"/>
      <c r="L309" s="184"/>
      <c r="M309" s="185"/>
      <c r="N309" s="186"/>
      <c r="O309" s="186"/>
      <c r="P309" s="186"/>
      <c r="Q309" s="186"/>
      <c r="R309" s="186"/>
      <c r="S309" s="186"/>
      <c r="T309" s="187"/>
      <c r="AT309" s="188" t="s">
        <v>138</v>
      </c>
      <c r="AU309" s="188" t="s">
        <v>84</v>
      </c>
      <c r="AV309" s="10" t="s">
        <v>84</v>
      </c>
      <c r="AW309" s="10" t="s">
        <v>37</v>
      </c>
      <c r="AX309" s="10" t="s">
        <v>75</v>
      </c>
      <c r="AY309" s="188" t="s">
        <v>123</v>
      </c>
    </row>
    <row r="310" spans="2:65" s="11" customFormat="1" ht="11.25" x14ac:dyDescent="0.2">
      <c r="B310" s="189"/>
      <c r="C310" s="190"/>
      <c r="D310" s="175" t="s">
        <v>138</v>
      </c>
      <c r="E310" s="191" t="s">
        <v>1</v>
      </c>
      <c r="F310" s="192" t="s">
        <v>140</v>
      </c>
      <c r="G310" s="190"/>
      <c r="H310" s="193">
        <v>5</v>
      </c>
      <c r="I310" s="194"/>
      <c r="J310" s="190"/>
      <c r="K310" s="190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138</v>
      </c>
      <c r="AU310" s="199" t="s">
        <v>84</v>
      </c>
      <c r="AV310" s="11" t="s">
        <v>122</v>
      </c>
      <c r="AW310" s="11" t="s">
        <v>37</v>
      </c>
      <c r="AX310" s="11" t="s">
        <v>23</v>
      </c>
      <c r="AY310" s="199" t="s">
        <v>123</v>
      </c>
    </row>
    <row r="311" spans="2:65" s="9" customFormat="1" ht="20.85" customHeight="1" x14ac:dyDescent="0.2">
      <c r="B311" s="149"/>
      <c r="C311" s="150"/>
      <c r="D311" s="151" t="s">
        <v>74</v>
      </c>
      <c r="E311" s="220" t="s">
        <v>313</v>
      </c>
      <c r="F311" s="220" t="s">
        <v>494</v>
      </c>
      <c r="G311" s="150"/>
      <c r="H311" s="150"/>
      <c r="I311" s="153"/>
      <c r="J311" s="221">
        <f>BK311</f>
        <v>0</v>
      </c>
      <c r="K311" s="150"/>
      <c r="L311" s="155"/>
      <c r="M311" s="156"/>
      <c r="N311" s="157"/>
      <c r="O311" s="157"/>
      <c r="P311" s="158">
        <f>SUM(P312:P319)</f>
        <v>0</v>
      </c>
      <c r="Q311" s="157"/>
      <c r="R311" s="158">
        <f>SUM(R312:R319)</f>
        <v>9.3989999999999994E-3</v>
      </c>
      <c r="S311" s="157"/>
      <c r="T311" s="159">
        <f>SUM(T312:T319)</f>
        <v>0</v>
      </c>
      <c r="AR311" s="160" t="s">
        <v>23</v>
      </c>
      <c r="AT311" s="161" t="s">
        <v>74</v>
      </c>
      <c r="AU311" s="161" t="s">
        <v>84</v>
      </c>
      <c r="AY311" s="160" t="s">
        <v>123</v>
      </c>
      <c r="BK311" s="162">
        <f>SUM(BK312:BK319)</f>
        <v>0</v>
      </c>
    </row>
    <row r="312" spans="2:65" s="1" customFormat="1" ht="16.5" customHeight="1" x14ac:dyDescent="0.2">
      <c r="B312" s="32"/>
      <c r="C312" s="163" t="s">
        <v>495</v>
      </c>
      <c r="D312" s="163" t="s">
        <v>124</v>
      </c>
      <c r="E312" s="164" t="s">
        <v>496</v>
      </c>
      <c r="F312" s="165" t="s">
        <v>497</v>
      </c>
      <c r="G312" s="166" t="s">
        <v>160</v>
      </c>
      <c r="H312" s="167">
        <v>626.6</v>
      </c>
      <c r="I312" s="168"/>
      <c r="J312" s="169">
        <f>ROUND(I312*H312,2)</f>
        <v>0</v>
      </c>
      <c r="K312" s="165" t="s">
        <v>244</v>
      </c>
      <c r="L312" s="36"/>
      <c r="M312" s="170" t="s">
        <v>1</v>
      </c>
      <c r="N312" s="171" t="s">
        <v>46</v>
      </c>
      <c r="O312" s="58"/>
      <c r="P312" s="172">
        <f>O312*H312</f>
        <v>0</v>
      </c>
      <c r="Q312" s="172">
        <v>0</v>
      </c>
      <c r="R312" s="172">
        <f>Q312*H312</f>
        <v>0</v>
      </c>
      <c r="S312" s="172">
        <v>0</v>
      </c>
      <c r="T312" s="173">
        <f>S312*H312</f>
        <v>0</v>
      </c>
      <c r="AR312" s="15" t="s">
        <v>122</v>
      </c>
      <c r="AT312" s="15" t="s">
        <v>124</v>
      </c>
      <c r="AU312" s="15" t="s">
        <v>141</v>
      </c>
      <c r="AY312" s="15" t="s">
        <v>123</v>
      </c>
      <c r="BE312" s="174">
        <f>IF(N312="základní",J312,0)</f>
        <v>0</v>
      </c>
      <c r="BF312" s="174">
        <f>IF(N312="snížená",J312,0)</f>
        <v>0</v>
      </c>
      <c r="BG312" s="174">
        <f>IF(N312="zákl. přenesená",J312,0)</f>
        <v>0</v>
      </c>
      <c r="BH312" s="174">
        <f>IF(N312="sníž. přenesená",J312,0)</f>
        <v>0</v>
      </c>
      <c r="BI312" s="174">
        <f>IF(N312="nulová",J312,0)</f>
        <v>0</v>
      </c>
      <c r="BJ312" s="15" t="s">
        <v>23</v>
      </c>
      <c r="BK312" s="174">
        <f>ROUND(I312*H312,2)</f>
        <v>0</v>
      </c>
      <c r="BL312" s="15" t="s">
        <v>122</v>
      </c>
      <c r="BM312" s="15" t="s">
        <v>498</v>
      </c>
    </row>
    <row r="313" spans="2:65" s="1" customFormat="1" ht="11.25" x14ac:dyDescent="0.2">
      <c r="B313" s="32"/>
      <c r="C313" s="33"/>
      <c r="D313" s="175" t="s">
        <v>131</v>
      </c>
      <c r="E313" s="33"/>
      <c r="F313" s="176" t="s">
        <v>499</v>
      </c>
      <c r="G313" s="33"/>
      <c r="H313" s="33"/>
      <c r="I313" s="101"/>
      <c r="J313" s="33"/>
      <c r="K313" s="33"/>
      <c r="L313" s="36"/>
      <c r="M313" s="177"/>
      <c r="N313" s="58"/>
      <c r="O313" s="58"/>
      <c r="P313" s="58"/>
      <c r="Q313" s="58"/>
      <c r="R313" s="58"/>
      <c r="S313" s="58"/>
      <c r="T313" s="59"/>
      <c r="AT313" s="15" t="s">
        <v>131</v>
      </c>
      <c r="AU313" s="15" t="s">
        <v>141</v>
      </c>
    </row>
    <row r="314" spans="2:65" s="10" customFormat="1" ht="11.25" x14ac:dyDescent="0.2">
      <c r="B314" s="178"/>
      <c r="C314" s="179"/>
      <c r="D314" s="175" t="s">
        <v>138</v>
      </c>
      <c r="E314" s="180" t="s">
        <v>1</v>
      </c>
      <c r="F314" s="181" t="s">
        <v>470</v>
      </c>
      <c r="G314" s="179"/>
      <c r="H314" s="182">
        <v>626.6</v>
      </c>
      <c r="I314" s="183"/>
      <c r="J314" s="179"/>
      <c r="K314" s="179"/>
      <c r="L314" s="184"/>
      <c r="M314" s="185"/>
      <c r="N314" s="186"/>
      <c r="O314" s="186"/>
      <c r="P314" s="186"/>
      <c r="Q314" s="186"/>
      <c r="R314" s="186"/>
      <c r="S314" s="186"/>
      <c r="T314" s="187"/>
      <c r="AT314" s="188" t="s">
        <v>138</v>
      </c>
      <c r="AU314" s="188" t="s">
        <v>141</v>
      </c>
      <c r="AV314" s="10" t="s">
        <v>84</v>
      </c>
      <c r="AW314" s="10" t="s">
        <v>37</v>
      </c>
      <c r="AX314" s="10" t="s">
        <v>75</v>
      </c>
      <c r="AY314" s="188" t="s">
        <v>123</v>
      </c>
    </row>
    <row r="315" spans="2:65" s="11" customFormat="1" ht="11.25" x14ac:dyDescent="0.2">
      <c r="B315" s="189"/>
      <c r="C315" s="190"/>
      <c r="D315" s="175" t="s">
        <v>138</v>
      </c>
      <c r="E315" s="191" t="s">
        <v>1</v>
      </c>
      <c r="F315" s="192" t="s">
        <v>140</v>
      </c>
      <c r="G315" s="190"/>
      <c r="H315" s="193">
        <v>626.6</v>
      </c>
      <c r="I315" s="194"/>
      <c r="J315" s="190"/>
      <c r="K315" s="190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138</v>
      </c>
      <c r="AU315" s="199" t="s">
        <v>141</v>
      </c>
      <c r="AV315" s="11" t="s">
        <v>122</v>
      </c>
      <c r="AW315" s="11" t="s">
        <v>37</v>
      </c>
      <c r="AX315" s="11" t="s">
        <v>23</v>
      </c>
      <c r="AY315" s="199" t="s">
        <v>123</v>
      </c>
    </row>
    <row r="316" spans="2:65" s="1" customFormat="1" ht="16.5" customHeight="1" x14ac:dyDescent="0.2">
      <c r="B316" s="32"/>
      <c r="C316" s="222" t="s">
        <v>500</v>
      </c>
      <c r="D316" s="222" t="s">
        <v>320</v>
      </c>
      <c r="E316" s="223" t="s">
        <v>501</v>
      </c>
      <c r="F316" s="224" t="s">
        <v>502</v>
      </c>
      <c r="G316" s="225" t="s">
        <v>503</v>
      </c>
      <c r="H316" s="226">
        <v>9.3989999999999991</v>
      </c>
      <c r="I316" s="227"/>
      <c r="J316" s="228">
        <f>ROUND(I316*H316,2)</f>
        <v>0</v>
      </c>
      <c r="K316" s="224" t="s">
        <v>244</v>
      </c>
      <c r="L316" s="229"/>
      <c r="M316" s="230" t="s">
        <v>1</v>
      </c>
      <c r="N316" s="231" t="s">
        <v>46</v>
      </c>
      <c r="O316" s="58"/>
      <c r="P316" s="172">
        <f>O316*H316</f>
        <v>0</v>
      </c>
      <c r="Q316" s="172">
        <v>1E-3</v>
      </c>
      <c r="R316" s="172">
        <f>Q316*H316</f>
        <v>9.3989999999999994E-3</v>
      </c>
      <c r="S316" s="172">
        <v>0</v>
      </c>
      <c r="T316" s="173">
        <f>S316*H316</f>
        <v>0</v>
      </c>
      <c r="AR316" s="15" t="s">
        <v>169</v>
      </c>
      <c r="AT316" s="15" t="s">
        <v>320</v>
      </c>
      <c r="AU316" s="15" t="s">
        <v>141</v>
      </c>
      <c r="AY316" s="15" t="s">
        <v>123</v>
      </c>
      <c r="BE316" s="174">
        <f>IF(N316="základní",J316,0)</f>
        <v>0</v>
      </c>
      <c r="BF316" s="174">
        <f>IF(N316="snížená",J316,0)</f>
        <v>0</v>
      </c>
      <c r="BG316" s="174">
        <f>IF(N316="zákl. přenesená",J316,0)</f>
        <v>0</v>
      </c>
      <c r="BH316" s="174">
        <f>IF(N316="sníž. přenesená",J316,0)</f>
        <v>0</v>
      </c>
      <c r="BI316" s="174">
        <f>IF(N316="nulová",J316,0)</f>
        <v>0</v>
      </c>
      <c r="BJ316" s="15" t="s">
        <v>23</v>
      </c>
      <c r="BK316" s="174">
        <f>ROUND(I316*H316,2)</f>
        <v>0</v>
      </c>
      <c r="BL316" s="15" t="s">
        <v>122</v>
      </c>
      <c r="BM316" s="15" t="s">
        <v>504</v>
      </c>
    </row>
    <row r="317" spans="2:65" s="1" customFormat="1" ht="11.25" x14ac:dyDescent="0.2">
      <c r="B317" s="32"/>
      <c r="C317" s="33"/>
      <c r="D317" s="175" t="s">
        <v>131</v>
      </c>
      <c r="E317" s="33"/>
      <c r="F317" s="176" t="s">
        <v>505</v>
      </c>
      <c r="G317" s="33"/>
      <c r="H317" s="33"/>
      <c r="I317" s="101"/>
      <c r="J317" s="33"/>
      <c r="K317" s="33"/>
      <c r="L317" s="36"/>
      <c r="M317" s="177"/>
      <c r="N317" s="58"/>
      <c r="O317" s="58"/>
      <c r="P317" s="58"/>
      <c r="Q317" s="58"/>
      <c r="R317" s="58"/>
      <c r="S317" s="58"/>
      <c r="T317" s="59"/>
      <c r="AT317" s="15" t="s">
        <v>131</v>
      </c>
      <c r="AU317" s="15" t="s">
        <v>141</v>
      </c>
    </row>
    <row r="318" spans="2:65" s="10" customFormat="1" ht="11.25" x14ac:dyDescent="0.2">
      <c r="B318" s="178"/>
      <c r="C318" s="179"/>
      <c r="D318" s="175" t="s">
        <v>138</v>
      </c>
      <c r="E318" s="180" t="s">
        <v>1</v>
      </c>
      <c r="F318" s="181" t="s">
        <v>506</v>
      </c>
      <c r="G318" s="179"/>
      <c r="H318" s="182">
        <v>9.3989999999999991</v>
      </c>
      <c r="I318" s="183"/>
      <c r="J318" s="179"/>
      <c r="K318" s="179"/>
      <c r="L318" s="184"/>
      <c r="M318" s="185"/>
      <c r="N318" s="186"/>
      <c r="O318" s="186"/>
      <c r="P318" s="186"/>
      <c r="Q318" s="186"/>
      <c r="R318" s="186"/>
      <c r="S318" s="186"/>
      <c r="T318" s="187"/>
      <c r="AT318" s="188" t="s">
        <v>138</v>
      </c>
      <c r="AU318" s="188" t="s">
        <v>141</v>
      </c>
      <c r="AV318" s="10" t="s">
        <v>84</v>
      </c>
      <c r="AW318" s="10" t="s">
        <v>37</v>
      </c>
      <c r="AX318" s="10" t="s">
        <v>75</v>
      </c>
      <c r="AY318" s="188" t="s">
        <v>123</v>
      </c>
    </row>
    <row r="319" spans="2:65" s="11" customFormat="1" ht="11.25" x14ac:dyDescent="0.2">
      <c r="B319" s="189"/>
      <c r="C319" s="190"/>
      <c r="D319" s="175" t="s">
        <v>138</v>
      </c>
      <c r="E319" s="191" t="s">
        <v>1</v>
      </c>
      <c r="F319" s="192" t="s">
        <v>140</v>
      </c>
      <c r="G319" s="190"/>
      <c r="H319" s="193">
        <v>9.3989999999999991</v>
      </c>
      <c r="I319" s="194"/>
      <c r="J319" s="190"/>
      <c r="K319" s="190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138</v>
      </c>
      <c r="AU319" s="199" t="s">
        <v>141</v>
      </c>
      <c r="AV319" s="11" t="s">
        <v>122</v>
      </c>
      <c r="AW319" s="11" t="s">
        <v>37</v>
      </c>
      <c r="AX319" s="11" t="s">
        <v>23</v>
      </c>
      <c r="AY319" s="199" t="s">
        <v>123</v>
      </c>
    </row>
    <row r="320" spans="2:65" s="9" customFormat="1" ht="22.9" customHeight="1" x14ac:dyDescent="0.2">
      <c r="B320" s="149"/>
      <c r="C320" s="150"/>
      <c r="D320" s="151" t="s">
        <v>74</v>
      </c>
      <c r="E320" s="220" t="s">
        <v>84</v>
      </c>
      <c r="F320" s="220" t="s">
        <v>507</v>
      </c>
      <c r="G320" s="150"/>
      <c r="H320" s="150"/>
      <c r="I320" s="153"/>
      <c r="J320" s="221">
        <f>BK320</f>
        <v>0</v>
      </c>
      <c r="K320" s="150"/>
      <c r="L320" s="155"/>
      <c r="M320" s="156"/>
      <c r="N320" s="157"/>
      <c r="O320" s="157"/>
      <c r="P320" s="158">
        <f>SUM(P321:P340)</f>
        <v>0</v>
      </c>
      <c r="Q320" s="157"/>
      <c r="R320" s="158">
        <f>SUM(R321:R340)</f>
        <v>35.675830299999994</v>
      </c>
      <c r="S320" s="157"/>
      <c r="T320" s="159">
        <f>SUM(T321:T340)</f>
        <v>0</v>
      </c>
      <c r="AR320" s="160" t="s">
        <v>23</v>
      </c>
      <c r="AT320" s="161" t="s">
        <v>74</v>
      </c>
      <c r="AU320" s="161" t="s">
        <v>23</v>
      </c>
      <c r="AY320" s="160" t="s">
        <v>123</v>
      </c>
      <c r="BK320" s="162">
        <f>SUM(BK321:BK340)</f>
        <v>0</v>
      </c>
    </row>
    <row r="321" spans="2:65" s="1" customFormat="1" ht="16.5" customHeight="1" x14ac:dyDescent="0.2">
      <c r="B321" s="32"/>
      <c r="C321" s="163" t="s">
        <v>508</v>
      </c>
      <c r="D321" s="163" t="s">
        <v>124</v>
      </c>
      <c r="E321" s="164" t="s">
        <v>509</v>
      </c>
      <c r="F321" s="165" t="s">
        <v>510</v>
      </c>
      <c r="G321" s="166" t="s">
        <v>511</v>
      </c>
      <c r="H321" s="167">
        <v>10</v>
      </c>
      <c r="I321" s="168"/>
      <c r="J321" s="169">
        <f>ROUND(I321*H321,2)</f>
        <v>0</v>
      </c>
      <c r="K321" s="165" t="s">
        <v>128</v>
      </c>
      <c r="L321" s="36"/>
      <c r="M321" s="170" t="s">
        <v>1</v>
      </c>
      <c r="N321" s="171" t="s">
        <v>46</v>
      </c>
      <c r="O321" s="58"/>
      <c r="P321" s="172">
        <f>O321*H321</f>
        <v>0</v>
      </c>
      <c r="Q321" s="172">
        <v>0.24184</v>
      </c>
      <c r="R321" s="172">
        <f>Q321*H321</f>
        <v>2.4184000000000001</v>
      </c>
      <c r="S321" s="172">
        <v>0</v>
      </c>
      <c r="T321" s="173">
        <f>S321*H321</f>
        <v>0</v>
      </c>
      <c r="AR321" s="15" t="s">
        <v>122</v>
      </c>
      <c r="AT321" s="15" t="s">
        <v>124</v>
      </c>
      <c r="AU321" s="15" t="s">
        <v>84</v>
      </c>
      <c r="AY321" s="15" t="s">
        <v>123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5" t="s">
        <v>23</v>
      </c>
      <c r="BK321" s="174">
        <f>ROUND(I321*H321,2)</f>
        <v>0</v>
      </c>
      <c r="BL321" s="15" t="s">
        <v>122</v>
      </c>
      <c r="BM321" s="15" t="s">
        <v>512</v>
      </c>
    </row>
    <row r="322" spans="2:65" s="1" customFormat="1" ht="19.5" x14ac:dyDescent="0.2">
      <c r="B322" s="32"/>
      <c r="C322" s="33"/>
      <c r="D322" s="175" t="s">
        <v>131</v>
      </c>
      <c r="E322" s="33"/>
      <c r="F322" s="176" t="s">
        <v>513</v>
      </c>
      <c r="G322" s="33"/>
      <c r="H322" s="33"/>
      <c r="I322" s="101"/>
      <c r="J322" s="33"/>
      <c r="K322" s="33"/>
      <c r="L322" s="36"/>
      <c r="M322" s="177"/>
      <c r="N322" s="58"/>
      <c r="O322" s="58"/>
      <c r="P322" s="58"/>
      <c r="Q322" s="58"/>
      <c r="R322" s="58"/>
      <c r="S322" s="58"/>
      <c r="T322" s="59"/>
      <c r="AT322" s="15" t="s">
        <v>131</v>
      </c>
      <c r="AU322" s="15" t="s">
        <v>84</v>
      </c>
    </row>
    <row r="323" spans="2:65" s="10" customFormat="1" ht="11.25" x14ac:dyDescent="0.2">
      <c r="B323" s="178"/>
      <c r="C323" s="179"/>
      <c r="D323" s="175" t="s">
        <v>138</v>
      </c>
      <c r="E323" s="180" t="s">
        <v>1</v>
      </c>
      <c r="F323" s="181" t="s">
        <v>514</v>
      </c>
      <c r="G323" s="179"/>
      <c r="H323" s="182">
        <v>10</v>
      </c>
      <c r="I323" s="183"/>
      <c r="J323" s="179"/>
      <c r="K323" s="179"/>
      <c r="L323" s="184"/>
      <c r="M323" s="185"/>
      <c r="N323" s="186"/>
      <c r="O323" s="186"/>
      <c r="P323" s="186"/>
      <c r="Q323" s="186"/>
      <c r="R323" s="186"/>
      <c r="S323" s="186"/>
      <c r="T323" s="187"/>
      <c r="AT323" s="188" t="s">
        <v>138</v>
      </c>
      <c r="AU323" s="188" t="s">
        <v>84</v>
      </c>
      <c r="AV323" s="10" t="s">
        <v>84</v>
      </c>
      <c r="AW323" s="10" t="s">
        <v>37</v>
      </c>
      <c r="AX323" s="10" t="s">
        <v>75</v>
      </c>
      <c r="AY323" s="188" t="s">
        <v>123</v>
      </c>
    </row>
    <row r="324" spans="2:65" s="11" customFormat="1" ht="11.25" x14ac:dyDescent="0.2">
      <c r="B324" s="189"/>
      <c r="C324" s="190"/>
      <c r="D324" s="175" t="s">
        <v>138</v>
      </c>
      <c r="E324" s="191" t="s">
        <v>1</v>
      </c>
      <c r="F324" s="192" t="s">
        <v>140</v>
      </c>
      <c r="G324" s="190"/>
      <c r="H324" s="193">
        <v>10</v>
      </c>
      <c r="I324" s="194"/>
      <c r="J324" s="190"/>
      <c r="K324" s="190"/>
      <c r="L324" s="195"/>
      <c r="M324" s="196"/>
      <c r="N324" s="197"/>
      <c r="O324" s="197"/>
      <c r="P324" s="197"/>
      <c r="Q324" s="197"/>
      <c r="R324" s="197"/>
      <c r="S324" s="197"/>
      <c r="T324" s="198"/>
      <c r="AT324" s="199" t="s">
        <v>138</v>
      </c>
      <c r="AU324" s="199" t="s">
        <v>84</v>
      </c>
      <c r="AV324" s="11" t="s">
        <v>122</v>
      </c>
      <c r="AW324" s="11" t="s">
        <v>37</v>
      </c>
      <c r="AX324" s="11" t="s">
        <v>23</v>
      </c>
      <c r="AY324" s="199" t="s">
        <v>123</v>
      </c>
    </row>
    <row r="325" spans="2:65" s="1" customFormat="1" ht="16.5" customHeight="1" x14ac:dyDescent="0.2">
      <c r="B325" s="32"/>
      <c r="C325" s="163" t="s">
        <v>515</v>
      </c>
      <c r="D325" s="163" t="s">
        <v>124</v>
      </c>
      <c r="E325" s="164" t="s">
        <v>516</v>
      </c>
      <c r="F325" s="165" t="s">
        <v>517</v>
      </c>
      <c r="G325" s="166" t="s">
        <v>235</v>
      </c>
      <c r="H325" s="167">
        <v>4.2450000000000001</v>
      </c>
      <c r="I325" s="168"/>
      <c r="J325" s="169">
        <f>ROUND(I325*H325,2)</f>
        <v>0</v>
      </c>
      <c r="K325" s="165" t="s">
        <v>213</v>
      </c>
      <c r="L325" s="36"/>
      <c r="M325" s="170" t="s">
        <v>1</v>
      </c>
      <c r="N325" s="171" t="s">
        <v>46</v>
      </c>
      <c r="O325" s="58"/>
      <c r="P325" s="172">
        <f>O325*H325</f>
        <v>0</v>
      </c>
      <c r="Q325" s="172">
        <v>1.98</v>
      </c>
      <c r="R325" s="172">
        <f>Q325*H325</f>
        <v>8.4051000000000009</v>
      </c>
      <c r="S325" s="172">
        <v>0</v>
      </c>
      <c r="T325" s="173">
        <f>S325*H325</f>
        <v>0</v>
      </c>
      <c r="AR325" s="15" t="s">
        <v>122</v>
      </c>
      <c r="AT325" s="15" t="s">
        <v>124</v>
      </c>
      <c r="AU325" s="15" t="s">
        <v>84</v>
      </c>
      <c r="AY325" s="15" t="s">
        <v>123</v>
      </c>
      <c r="BE325" s="174">
        <f>IF(N325="základní",J325,0)</f>
        <v>0</v>
      </c>
      <c r="BF325" s="174">
        <f>IF(N325="snížená",J325,0)</f>
        <v>0</v>
      </c>
      <c r="BG325" s="174">
        <f>IF(N325="zákl. přenesená",J325,0)</f>
        <v>0</v>
      </c>
      <c r="BH325" s="174">
        <f>IF(N325="sníž. přenesená",J325,0)</f>
        <v>0</v>
      </c>
      <c r="BI325" s="174">
        <f>IF(N325="nulová",J325,0)</f>
        <v>0</v>
      </c>
      <c r="BJ325" s="15" t="s">
        <v>23</v>
      </c>
      <c r="BK325" s="174">
        <f>ROUND(I325*H325,2)</f>
        <v>0</v>
      </c>
      <c r="BL325" s="15" t="s">
        <v>122</v>
      </c>
      <c r="BM325" s="15" t="s">
        <v>518</v>
      </c>
    </row>
    <row r="326" spans="2:65" s="1" customFormat="1" ht="11.25" x14ac:dyDescent="0.2">
      <c r="B326" s="32"/>
      <c r="C326" s="33"/>
      <c r="D326" s="175" t="s">
        <v>131</v>
      </c>
      <c r="E326" s="33"/>
      <c r="F326" s="176" t="s">
        <v>519</v>
      </c>
      <c r="G326" s="33"/>
      <c r="H326" s="33"/>
      <c r="I326" s="101"/>
      <c r="J326" s="33"/>
      <c r="K326" s="33"/>
      <c r="L326" s="36"/>
      <c r="M326" s="177"/>
      <c r="N326" s="58"/>
      <c r="O326" s="58"/>
      <c r="P326" s="58"/>
      <c r="Q326" s="58"/>
      <c r="R326" s="58"/>
      <c r="S326" s="58"/>
      <c r="T326" s="59"/>
      <c r="AT326" s="15" t="s">
        <v>131</v>
      </c>
      <c r="AU326" s="15" t="s">
        <v>84</v>
      </c>
    </row>
    <row r="327" spans="2:65" s="10" customFormat="1" ht="11.25" x14ac:dyDescent="0.2">
      <c r="B327" s="178"/>
      <c r="C327" s="179"/>
      <c r="D327" s="175" t="s">
        <v>138</v>
      </c>
      <c r="E327" s="180" t="s">
        <v>1</v>
      </c>
      <c r="F327" s="181" t="s">
        <v>520</v>
      </c>
      <c r="G327" s="179"/>
      <c r="H327" s="182">
        <v>1.1759999999999999</v>
      </c>
      <c r="I327" s="183"/>
      <c r="J327" s="179"/>
      <c r="K327" s="179"/>
      <c r="L327" s="184"/>
      <c r="M327" s="185"/>
      <c r="N327" s="186"/>
      <c r="O327" s="186"/>
      <c r="P327" s="186"/>
      <c r="Q327" s="186"/>
      <c r="R327" s="186"/>
      <c r="S327" s="186"/>
      <c r="T327" s="187"/>
      <c r="AT327" s="188" t="s">
        <v>138</v>
      </c>
      <c r="AU327" s="188" t="s">
        <v>84</v>
      </c>
      <c r="AV327" s="10" t="s">
        <v>84</v>
      </c>
      <c r="AW327" s="10" t="s">
        <v>37</v>
      </c>
      <c r="AX327" s="10" t="s">
        <v>75</v>
      </c>
      <c r="AY327" s="188" t="s">
        <v>123</v>
      </c>
    </row>
    <row r="328" spans="2:65" s="10" customFormat="1" ht="11.25" x14ac:dyDescent="0.2">
      <c r="B328" s="178"/>
      <c r="C328" s="179"/>
      <c r="D328" s="175" t="s">
        <v>138</v>
      </c>
      <c r="E328" s="180" t="s">
        <v>1</v>
      </c>
      <c r="F328" s="181" t="s">
        <v>521</v>
      </c>
      <c r="G328" s="179"/>
      <c r="H328" s="182">
        <v>3.069</v>
      </c>
      <c r="I328" s="183"/>
      <c r="J328" s="179"/>
      <c r="K328" s="179"/>
      <c r="L328" s="184"/>
      <c r="M328" s="185"/>
      <c r="N328" s="186"/>
      <c r="O328" s="186"/>
      <c r="P328" s="186"/>
      <c r="Q328" s="186"/>
      <c r="R328" s="186"/>
      <c r="S328" s="186"/>
      <c r="T328" s="187"/>
      <c r="AT328" s="188" t="s">
        <v>138</v>
      </c>
      <c r="AU328" s="188" t="s">
        <v>84</v>
      </c>
      <c r="AV328" s="10" t="s">
        <v>84</v>
      </c>
      <c r="AW328" s="10" t="s">
        <v>37</v>
      </c>
      <c r="AX328" s="10" t="s">
        <v>75</v>
      </c>
      <c r="AY328" s="188" t="s">
        <v>123</v>
      </c>
    </row>
    <row r="329" spans="2:65" s="11" customFormat="1" ht="11.25" x14ac:dyDescent="0.2">
      <c r="B329" s="189"/>
      <c r="C329" s="190"/>
      <c r="D329" s="175" t="s">
        <v>138</v>
      </c>
      <c r="E329" s="191" t="s">
        <v>1</v>
      </c>
      <c r="F329" s="192" t="s">
        <v>140</v>
      </c>
      <c r="G329" s="190"/>
      <c r="H329" s="193">
        <v>4.2450000000000001</v>
      </c>
      <c r="I329" s="194"/>
      <c r="J329" s="190"/>
      <c r="K329" s="190"/>
      <c r="L329" s="195"/>
      <c r="M329" s="196"/>
      <c r="N329" s="197"/>
      <c r="O329" s="197"/>
      <c r="P329" s="197"/>
      <c r="Q329" s="197"/>
      <c r="R329" s="197"/>
      <c r="S329" s="197"/>
      <c r="T329" s="198"/>
      <c r="AT329" s="199" t="s">
        <v>138</v>
      </c>
      <c r="AU329" s="199" t="s">
        <v>84</v>
      </c>
      <c r="AV329" s="11" t="s">
        <v>122</v>
      </c>
      <c r="AW329" s="11" t="s">
        <v>37</v>
      </c>
      <c r="AX329" s="11" t="s">
        <v>23</v>
      </c>
      <c r="AY329" s="199" t="s">
        <v>123</v>
      </c>
    </row>
    <row r="330" spans="2:65" s="1" customFormat="1" ht="16.5" customHeight="1" x14ac:dyDescent="0.2">
      <c r="B330" s="32"/>
      <c r="C330" s="163" t="s">
        <v>522</v>
      </c>
      <c r="D330" s="163" t="s">
        <v>124</v>
      </c>
      <c r="E330" s="164" t="s">
        <v>523</v>
      </c>
      <c r="F330" s="165" t="s">
        <v>524</v>
      </c>
      <c r="G330" s="166" t="s">
        <v>235</v>
      </c>
      <c r="H330" s="167">
        <v>5.2539999999999996</v>
      </c>
      <c r="I330" s="168"/>
      <c r="J330" s="169">
        <f>ROUND(I330*H330,2)</f>
        <v>0</v>
      </c>
      <c r="K330" s="165" t="s">
        <v>128</v>
      </c>
      <c r="L330" s="36"/>
      <c r="M330" s="170" t="s">
        <v>1</v>
      </c>
      <c r="N330" s="171" t="s">
        <v>46</v>
      </c>
      <c r="O330" s="58"/>
      <c r="P330" s="172">
        <f>O330*H330</f>
        <v>0</v>
      </c>
      <c r="Q330" s="172">
        <v>2.45329</v>
      </c>
      <c r="R330" s="172">
        <f>Q330*H330</f>
        <v>12.889585659999998</v>
      </c>
      <c r="S330" s="172">
        <v>0</v>
      </c>
      <c r="T330" s="173">
        <f>S330*H330</f>
        <v>0</v>
      </c>
      <c r="AR330" s="15" t="s">
        <v>122</v>
      </c>
      <c r="AT330" s="15" t="s">
        <v>124</v>
      </c>
      <c r="AU330" s="15" t="s">
        <v>84</v>
      </c>
      <c r="AY330" s="15" t="s">
        <v>123</v>
      </c>
      <c r="BE330" s="174">
        <f>IF(N330="základní",J330,0)</f>
        <v>0</v>
      </c>
      <c r="BF330" s="174">
        <f>IF(N330="snížená",J330,0)</f>
        <v>0</v>
      </c>
      <c r="BG330" s="174">
        <f>IF(N330="zákl. přenesená",J330,0)</f>
        <v>0</v>
      </c>
      <c r="BH330" s="174">
        <f>IF(N330="sníž. přenesená",J330,0)</f>
        <v>0</v>
      </c>
      <c r="BI330" s="174">
        <f>IF(N330="nulová",J330,0)</f>
        <v>0</v>
      </c>
      <c r="BJ330" s="15" t="s">
        <v>23</v>
      </c>
      <c r="BK330" s="174">
        <f>ROUND(I330*H330,2)</f>
        <v>0</v>
      </c>
      <c r="BL330" s="15" t="s">
        <v>122</v>
      </c>
      <c r="BM330" s="15" t="s">
        <v>525</v>
      </c>
    </row>
    <row r="331" spans="2:65" s="1" customFormat="1" ht="11.25" x14ac:dyDescent="0.2">
      <c r="B331" s="32"/>
      <c r="C331" s="33"/>
      <c r="D331" s="175" t="s">
        <v>131</v>
      </c>
      <c r="E331" s="33"/>
      <c r="F331" s="176" t="s">
        <v>526</v>
      </c>
      <c r="G331" s="33"/>
      <c r="H331" s="33"/>
      <c r="I331" s="101"/>
      <c r="J331" s="33"/>
      <c r="K331" s="33"/>
      <c r="L331" s="36"/>
      <c r="M331" s="177"/>
      <c r="N331" s="58"/>
      <c r="O331" s="58"/>
      <c r="P331" s="58"/>
      <c r="Q331" s="58"/>
      <c r="R331" s="58"/>
      <c r="S331" s="58"/>
      <c r="T331" s="59"/>
      <c r="AT331" s="15" t="s">
        <v>131</v>
      </c>
      <c r="AU331" s="15" t="s">
        <v>84</v>
      </c>
    </row>
    <row r="332" spans="2:65" s="10" customFormat="1" ht="11.25" x14ac:dyDescent="0.2">
      <c r="B332" s="178"/>
      <c r="C332" s="179"/>
      <c r="D332" s="175" t="s">
        <v>138</v>
      </c>
      <c r="E332" s="180" t="s">
        <v>1</v>
      </c>
      <c r="F332" s="181" t="s">
        <v>527</v>
      </c>
      <c r="G332" s="179"/>
      <c r="H332" s="182">
        <v>0.32400000000000001</v>
      </c>
      <c r="I332" s="183"/>
      <c r="J332" s="179"/>
      <c r="K332" s="179"/>
      <c r="L332" s="184"/>
      <c r="M332" s="185"/>
      <c r="N332" s="186"/>
      <c r="O332" s="186"/>
      <c r="P332" s="186"/>
      <c r="Q332" s="186"/>
      <c r="R332" s="186"/>
      <c r="S332" s="186"/>
      <c r="T332" s="187"/>
      <c r="AT332" s="188" t="s">
        <v>138</v>
      </c>
      <c r="AU332" s="188" t="s">
        <v>84</v>
      </c>
      <c r="AV332" s="10" t="s">
        <v>84</v>
      </c>
      <c r="AW332" s="10" t="s">
        <v>37</v>
      </c>
      <c r="AX332" s="10" t="s">
        <v>75</v>
      </c>
      <c r="AY332" s="188" t="s">
        <v>123</v>
      </c>
    </row>
    <row r="333" spans="2:65" s="10" customFormat="1" ht="11.25" x14ac:dyDescent="0.2">
      <c r="B333" s="178"/>
      <c r="C333" s="179"/>
      <c r="D333" s="175" t="s">
        <v>138</v>
      </c>
      <c r="E333" s="180" t="s">
        <v>1</v>
      </c>
      <c r="F333" s="181" t="s">
        <v>528</v>
      </c>
      <c r="G333" s="179"/>
      <c r="H333" s="182">
        <v>3.24</v>
      </c>
      <c r="I333" s="183"/>
      <c r="J333" s="179"/>
      <c r="K333" s="179"/>
      <c r="L333" s="184"/>
      <c r="M333" s="185"/>
      <c r="N333" s="186"/>
      <c r="O333" s="186"/>
      <c r="P333" s="186"/>
      <c r="Q333" s="186"/>
      <c r="R333" s="186"/>
      <c r="S333" s="186"/>
      <c r="T333" s="187"/>
      <c r="AT333" s="188" t="s">
        <v>138</v>
      </c>
      <c r="AU333" s="188" t="s">
        <v>84</v>
      </c>
      <c r="AV333" s="10" t="s">
        <v>84</v>
      </c>
      <c r="AW333" s="10" t="s">
        <v>37</v>
      </c>
      <c r="AX333" s="10" t="s">
        <v>75</v>
      </c>
      <c r="AY333" s="188" t="s">
        <v>123</v>
      </c>
    </row>
    <row r="334" spans="2:65" s="10" customFormat="1" ht="11.25" x14ac:dyDescent="0.2">
      <c r="B334" s="178"/>
      <c r="C334" s="179"/>
      <c r="D334" s="175" t="s">
        <v>138</v>
      </c>
      <c r="E334" s="180" t="s">
        <v>1</v>
      </c>
      <c r="F334" s="181" t="s">
        <v>529</v>
      </c>
      <c r="G334" s="179"/>
      <c r="H334" s="182">
        <v>0.99</v>
      </c>
      <c r="I334" s="183"/>
      <c r="J334" s="179"/>
      <c r="K334" s="179"/>
      <c r="L334" s="184"/>
      <c r="M334" s="185"/>
      <c r="N334" s="186"/>
      <c r="O334" s="186"/>
      <c r="P334" s="186"/>
      <c r="Q334" s="186"/>
      <c r="R334" s="186"/>
      <c r="S334" s="186"/>
      <c r="T334" s="187"/>
      <c r="AT334" s="188" t="s">
        <v>138</v>
      </c>
      <c r="AU334" s="188" t="s">
        <v>84</v>
      </c>
      <c r="AV334" s="10" t="s">
        <v>84</v>
      </c>
      <c r="AW334" s="10" t="s">
        <v>37</v>
      </c>
      <c r="AX334" s="10" t="s">
        <v>75</v>
      </c>
      <c r="AY334" s="188" t="s">
        <v>123</v>
      </c>
    </row>
    <row r="335" spans="2:65" s="10" customFormat="1" ht="11.25" x14ac:dyDescent="0.2">
      <c r="B335" s="178"/>
      <c r="C335" s="179"/>
      <c r="D335" s="175" t="s">
        <v>138</v>
      </c>
      <c r="E335" s="180" t="s">
        <v>1</v>
      </c>
      <c r="F335" s="181" t="s">
        <v>530</v>
      </c>
      <c r="G335" s="179"/>
      <c r="H335" s="182">
        <v>0.7</v>
      </c>
      <c r="I335" s="183"/>
      <c r="J335" s="179"/>
      <c r="K335" s="179"/>
      <c r="L335" s="184"/>
      <c r="M335" s="185"/>
      <c r="N335" s="186"/>
      <c r="O335" s="186"/>
      <c r="P335" s="186"/>
      <c r="Q335" s="186"/>
      <c r="R335" s="186"/>
      <c r="S335" s="186"/>
      <c r="T335" s="187"/>
      <c r="AT335" s="188" t="s">
        <v>138</v>
      </c>
      <c r="AU335" s="188" t="s">
        <v>84</v>
      </c>
      <c r="AV335" s="10" t="s">
        <v>84</v>
      </c>
      <c r="AW335" s="10" t="s">
        <v>37</v>
      </c>
      <c r="AX335" s="10" t="s">
        <v>75</v>
      </c>
      <c r="AY335" s="188" t="s">
        <v>123</v>
      </c>
    </row>
    <row r="336" spans="2:65" s="11" customFormat="1" ht="11.25" x14ac:dyDescent="0.2">
      <c r="B336" s="189"/>
      <c r="C336" s="190"/>
      <c r="D336" s="175" t="s">
        <v>138</v>
      </c>
      <c r="E336" s="191" t="s">
        <v>1</v>
      </c>
      <c r="F336" s="192" t="s">
        <v>140</v>
      </c>
      <c r="G336" s="190"/>
      <c r="H336" s="193">
        <v>5.2539999999999996</v>
      </c>
      <c r="I336" s="194"/>
      <c r="J336" s="190"/>
      <c r="K336" s="190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138</v>
      </c>
      <c r="AU336" s="199" t="s">
        <v>84</v>
      </c>
      <c r="AV336" s="11" t="s">
        <v>122</v>
      </c>
      <c r="AW336" s="11" t="s">
        <v>37</v>
      </c>
      <c r="AX336" s="11" t="s">
        <v>23</v>
      </c>
      <c r="AY336" s="199" t="s">
        <v>123</v>
      </c>
    </row>
    <row r="337" spans="2:65" s="1" customFormat="1" ht="16.5" customHeight="1" x14ac:dyDescent="0.2">
      <c r="B337" s="32"/>
      <c r="C337" s="163" t="s">
        <v>531</v>
      </c>
      <c r="D337" s="163" t="s">
        <v>124</v>
      </c>
      <c r="E337" s="164" t="s">
        <v>532</v>
      </c>
      <c r="F337" s="165" t="s">
        <v>533</v>
      </c>
      <c r="G337" s="166" t="s">
        <v>235</v>
      </c>
      <c r="H337" s="167">
        <v>4.6879999999999997</v>
      </c>
      <c r="I337" s="168"/>
      <c r="J337" s="169">
        <f>ROUND(I337*H337,2)</f>
        <v>0</v>
      </c>
      <c r="K337" s="165" t="s">
        <v>213</v>
      </c>
      <c r="L337" s="36"/>
      <c r="M337" s="170" t="s">
        <v>1</v>
      </c>
      <c r="N337" s="171" t="s">
        <v>46</v>
      </c>
      <c r="O337" s="58"/>
      <c r="P337" s="172">
        <f>O337*H337</f>
        <v>0</v>
      </c>
      <c r="Q337" s="172">
        <v>2.5517799999999999</v>
      </c>
      <c r="R337" s="172">
        <f>Q337*H337</f>
        <v>11.962744639999999</v>
      </c>
      <c r="S337" s="172">
        <v>0</v>
      </c>
      <c r="T337" s="173">
        <f>S337*H337</f>
        <v>0</v>
      </c>
      <c r="AR337" s="15" t="s">
        <v>122</v>
      </c>
      <c r="AT337" s="15" t="s">
        <v>124</v>
      </c>
      <c r="AU337" s="15" t="s">
        <v>84</v>
      </c>
      <c r="AY337" s="15" t="s">
        <v>123</v>
      </c>
      <c r="BE337" s="174">
        <f>IF(N337="základní",J337,0)</f>
        <v>0</v>
      </c>
      <c r="BF337" s="174">
        <f>IF(N337="snížená",J337,0)</f>
        <v>0</v>
      </c>
      <c r="BG337" s="174">
        <f>IF(N337="zákl. přenesená",J337,0)</f>
        <v>0</v>
      </c>
      <c r="BH337" s="174">
        <f>IF(N337="sníž. přenesená",J337,0)</f>
        <v>0</v>
      </c>
      <c r="BI337" s="174">
        <f>IF(N337="nulová",J337,0)</f>
        <v>0</v>
      </c>
      <c r="BJ337" s="15" t="s">
        <v>23</v>
      </c>
      <c r="BK337" s="174">
        <f>ROUND(I337*H337,2)</f>
        <v>0</v>
      </c>
      <c r="BL337" s="15" t="s">
        <v>122</v>
      </c>
      <c r="BM337" s="15" t="s">
        <v>534</v>
      </c>
    </row>
    <row r="338" spans="2:65" s="1" customFormat="1" ht="11.25" x14ac:dyDescent="0.2">
      <c r="B338" s="32"/>
      <c r="C338" s="33"/>
      <c r="D338" s="175" t="s">
        <v>131</v>
      </c>
      <c r="E338" s="33"/>
      <c r="F338" s="176" t="s">
        <v>535</v>
      </c>
      <c r="G338" s="33"/>
      <c r="H338" s="33"/>
      <c r="I338" s="101"/>
      <c r="J338" s="33"/>
      <c r="K338" s="33"/>
      <c r="L338" s="36"/>
      <c r="M338" s="177"/>
      <c r="N338" s="58"/>
      <c r="O338" s="58"/>
      <c r="P338" s="58"/>
      <c r="Q338" s="58"/>
      <c r="R338" s="58"/>
      <c r="S338" s="58"/>
      <c r="T338" s="59"/>
      <c r="AT338" s="15" t="s">
        <v>131</v>
      </c>
      <c r="AU338" s="15" t="s">
        <v>84</v>
      </c>
    </row>
    <row r="339" spans="2:65" s="10" customFormat="1" ht="11.25" x14ac:dyDescent="0.2">
      <c r="B339" s="178"/>
      <c r="C339" s="179"/>
      <c r="D339" s="175" t="s">
        <v>138</v>
      </c>
      <c r="E339" s="180" t="s">
        <v>1</v>
      </c>
      <c r="F339" s="181" t="s">
        <v>536</v>
      </c>
      <c r="G339" s="179"/>
      <c r="H339" s="182">
        <v>4.6879999999999997</v>
      </c>
      <c r="I339" s="183"/>
      <c r="J339" s="179"/>
      <c r="K339" s="179"/>
      <c r="L339" s="184"/>
      <c r="M339" s="185"/>
      <c r="N339" s="186"/>
      <c r="O339" s="186"/>
      <c r="P339" s="186"/>
      <c r="Q339" s="186"/>
      <c r="R339" s="186"/>
      <c r="S339" s="186"/>
      <c r="T339" s="187"/>
      <c r="AT339" s="188" t="s">
        <v>138</v>
      </c>
      <c r="AU339" s="188" t="s">
        <v>84</v>
      </c>
      <c r="AV339" s="10" t="s">
        <v>84</v>
      </c>
      <c r="AW339" s="10" t="s">
        <v>37</v>
      </c>
      <c r="AX339" s="10" t="s">
        <v>75</v>
      </c>
      <c r="AY339" s="188" t="s">
        <v>123</v>
      </c>
    </row>
    <row r="340" spans="2:65" s="11" customFormat="1" ht="11.25" x14ac:dyDescent="0.2">
      <c r="B340" s="189"/>
      <c r="C340" s="190"/>
      <c r="D340" s="175" t="s">
        <v>138</v>
      </c>
      <c r="E340" s="191" t="s">
        <v>1</v>
      </c>
      <c r="F340" s="192" t="s">
        <v>140</v>
      </c>
      <c r="G340" s="190"/>
      <c r="H340" s="193">
        <v>4.6879999999999997</v>
      </c>
      <c r="I340" s="194"/>
      <c r="J340" s="190"/>
      <c r="K340" s="190"/>
      <c r="L340" s="195"/>
      <c r="M340" s="196"/>
      <c r="N340" s="197"/>
      <c r="O340" s="197"/>
      <c r="P340" s="197"/>
      <c r="Q340" s="197"/>
      <c r="R340" s="197"/>
      <c r="S340" s="197"/>
      <c r="T340" s="198"/>
      <c r="AT340" s="199" t="s">
        <v>138</v>
      </c>
      <c r="AU340" s="199" t="s">
        <v>84</v>
      </c>
      <c r="AV340" s="11" t="s">
        <v>122</v>
      </c>
      <c r="AW340" s="11" t="s">
        <v>37</v>
      </c>
      <c r="AX340" s="11" t="s">
        <v>23</v>
      </c>
      <c r="AY340" s="199" t="s">
        <v>123</v>
      </c>
    </row>
    <row r="341" spans="2:65" s="9" customFormat="1" ht="22.9" customHeight="1" x14ac:dyDescent="0.2">
      <c r="B341" s="149"/>
      <c r="C341" s="150"/>
      <c r="D341" s="151" t="s">
        <v>74</v>
      </c>
      <c r="E341" s="220" t="s">
        <v>141</v>
      </c>
      <c r="F341" s="220" t="s">
        <v>537</v>
      </c>
      <c r="G341" s="150"/>
      <c r="H341" s="150"/>
      <c r="I341" s="153"/>
      <c r="J341" s="221">
        <f>BK341</f>
        <v>0</v>
      </c>
      <c r="K341" s="150"/>
      <c r="L341" s="155"/>
      <c r="M341" s="156"/>
      <c r="N341" s="157"/>
      <c r="O341" s="157"/>
      <c r="P341" s="158">
        <f>SUM(P342:P368)</f>
        <v>0</v>
      </c>
      <c r="Q341" s="157"/>
      <c r="R341" s="158">
        <f>SUM(R342:R368)</f>
        <v>4.9358554794976008</v>
      </c>
      <c r="S341" s="157"/>
      <c r="T341" s="159">
        <f>SUM(T342:T368)</f>
        <v>0</v>
      </c>
      <c r="AR341" s="160" t="s">
        <v>23</v>
      </c>
      <c r="AT341" s="161" t="s">
        <v>74</v>
      </c>
      <c r="AU341" s="161" t="s">
        <v>23</v>
      </c>
      <c r="AY341" s="160" t="s">
        <v>123</v>
      </c>
      <c r="BK341" s="162">
        <f>SUM(BK342:BK368)</f>
        <v>0</v>
      </c>
    </row>
    <row r="342" spans="2:65" s="1" customFormat="1" ht="16.5" customHeight="1" x14ac:dyDescent="0.2">
      <c r="B342" s="32"/>
      <c r="C342" s="163" t="s">
        <v>538</v>
      </c>
      <c r="D342" s="163" t="s">
        <v>124</v>
      </c>
      <c r="E342" s="164" t="s">
        <v>539</v>
      </c>
      <c r="F342" s="165" t="s">
        <v>540</v>
      </c>
      <c r="G342" s="166" t="s">
        <v>235</v>
      </c>
      <c r="H342" s="167">
        <v>2.97</v>
      </c>
      <c r="I342" s="168"/>
      <c r="J342" s="169">
        <f>ROUND(I342*H342,2)</f>
        <v>0</v>
      </c>
      <c r="K342" s="165" t="s">
        <v>366</v>
      </c>
      <c r="L342" s="36"/>
      <c r="M342" s="170" t="s">
        <v>1</v>
      </c>
      <c r="N342" s="171" t="s">
        <v>46</v>
      </c>
      <c r="O342" s="58"/>
      <c r="P342" s="172">
        <f>O342*H342</f>
        <v>0</v>
      </c>
      <c r="Q342" s="172">
        <v>0</v>
      </c>
      <c r="R342" s="172">
        <f>Q342*H342</f>
        <v>0</v>
      </c>
      <c r="S342" s="172">
        <v>0</v>
      </c>
      <c r="T342" s="173">
        <f>S342*H342</f>
        <v>0</v>
      </c>
      <c r="AR342" s="15" t="s">
        <v>122</v>
      </c>
      <c r="AT342" s="15" t="s">
        <v>124</v>
      </c>
      <c r="AU342" s="15" t="s">
        <v>84</v>
      </c>
      <c r="AY342" s="15" t="s">
        <v>123</v>
      </c>
      <c r="BE342" s="174">
        <f>IF(N342="základní",J342,0)</f>
        <v>0</v>
      </c>
      <c r="BF342" s="174">
        <f>IF(N342="snížená",J342,0)</f>
        <v>0</v>
      </c>
      <c r="BG342" s="174">
        <f>IF(N342="zákl. přenesená",J342,0)</f>
        <v>0</v>
      </c>
      <c r="BH342" s="174">
        <f>IF(N342="sníž. přenesená",J342,0)</f>
        <v>0</v>
      </c>
      <c r="BI342" s="174">
        <f>IF(N342="nulová",J342,0)</f>
        <v>0</v>
      </c>
      <c r="BJ342" s="15" t="s">
        <v>23</v>
      </c>
      <c r="BK342" s="174">
        <f>ROUND(I342*H342,2)</f>
        <v>0</v>
      </c>
      <c r="BL342" s="15" t="s">
        <v>122</v>
      </c>
      <c r="BM342" s="15" t="s">
        <v>541</v>
      </c>
    </row>
    <row r="343" spans="2:65" s="1" customFormat="1" ht="19.5" x14ac:dyDescent="0.2">
      <c r="B343" s="32"/>
      <c r="C343" s="33"/>
      <c r="D343" s="175" t="s">
        <v>131</v>
      </c>
      <c r="E343" s="33"/>
      <c r="F343" s="176" t="s">
        <v>542</v>
      </c>
      <c r="G343" s="33"/>
      <c r="H343" s="33"/>
      <c r="I343" s="101"/>
      <c r="J343" s="33"/>
      <c r="K343" s="33"/>
      <c r="L343" s="36"/>
      <c r="M343" s="177"/>
      <c r="N343" s="58"/>
      <c r="O343" s="58"/>
      <c r="P343" s="58"/>
      <c r="Q343" s="58"/>
      <c r="R343" s="58"/>
      <c r="S343" s="58"/>
      <c r="T343" s="59"/>
      <c r="AT343" s="15" t="s">
        <v>131</v>
      </c>
      <c r="AU343" s="15" t="s">
        <v>84</v>
      </c>
    </row>
    <row r="344" spans="2:65" s="10" customFormat="1" ht="11.25" x14ac:dyDescent="0.2">
      <c r="B344" s="178"/>
      <c r="C344" s="179"/>
      <c r="D344" s="175" t="s">
        <v>138</v>
      </c>
      <c r="E344" s="180" t="s">
        <v>1</v>
      </c>
      <c r="F344" s="181" t="s">
        <v>543</v>
      </c>
      <c r="G344" s="179"/>
      <c r="H344" s="182">
        <v>2.97</v>
      </c>
      <c r="I344" s="183"/>
      <c r="J344" s="179"/>
      <c r="K344" s="179"/>
      <c r="L344" s="184"/>
      <c r="M344" s="185"/>
      <c r="N344" s="186"/>
      <c r="O344" s="186"/>
      <c r="P344" s="186"/>
      <c r="Q344" s="186"/>
      <c r="R344" s="186"/>
      <c r="S344" s="186"/>
      <c r="T344" s="187"/>
      <c r="AT344" s="188" t="s">
        <v>138</v>
      </c>
      <c r="AU344" s="188" t="s">
        <v>84</v>
      </c>
      <c r="AV344" s="10" t="s">
        <v>84</v>
      </c>
      <c r="AW344" s="10" t="s">
        <v>37</v>
      </c>
      <c r="AX344" s="10" t="s">
        <v>75</v>
      </c>
      <c r="AY344" s="188" t="s">
        <v>123</v>
      </c>
    </row>
    <row r="345" spans="2:65" s="11" customFormat="1" ht="11.25" x14ac:dyDescent="0.2">
      <c r="B345" s="189"/>
      <c r="C345" s="190"/>
      <c r="D345" s="175" t="s">
        <v>138</v>
      </c>
      <c r="E345" s="191" t="s">
        <v>1</v>
      </c>
      <c r="F345" s="192" t="s">
        <v>140</v>
      </c>
      <c r="G345" s="190"/>
      <c r="H345" s="193">
        <v>2.97</v>
      </c>
      <c r="I345" s="194"/>
      <c r="J345" s="190"/>
      <c r="K345" s="190"/>
      <c r="L345" s="195"/>
      <c r="M345" s="196"/>
      <c r="N345" s="197"/>
      <c r="O345" s="197"/>
      <c r="P345" s="197"/>
      <c r="Q345" s="197"/>
      <c r="R345" s="197"/>
      <c r="S345" s="197"/>
      <c r="T345" s="198"/>
      <c r="AT345" s="199" t="s">
        <v>138</v>
      </c>
      <c r="AU345" s="199" t="s">
        <v>84</v>
      </c>
      <c r="AV345" s="11" t="s">
        <v>122</v>
      </c>
      <c r="AW345" s="11" t="s">
        <v>37</v>
      </c>
      <c r="AX345" s="11" t="s">
        <v>23</v>
      </c>
      <c r="AY345" s="199" t="s">
        <v>123</v>
      </c>
    </row>
    <row r="346" spans="2:65" s="1" customFormat="1" ht="16.5" customHeight="1" x14ac:dyDescent="0.2">
      <c r="B346" s="32"/>
      <c r="C346" s="163" t="s">
        <v>544</v>
      </c>
      <c r="D346" s="163" t="s">
        <v>124</v>
      </c>
      <c r="E346" s="164" t="s">
        <v>545</v>
      </c>
      <c r="F346" s="165" t="s">
        <v>546</v>
      </c>
      <c r="G346" s="166" t="s">
        <v>160</v>
      </c>
      <c r="H346" s="167">
        <v>46.6</v>
      </c>
      <c r="I346" s="168"/>
      <c r="J346" s="169">
        <f>ROUND(I346*H346,2)</f>
        <v>0</v>
      </c>
      <c r="K346" s="165" t="s">
        <v>366</v>
      </c>
      <c r="L346" s="36"/>
      <c r="M346" s="170" t="s">
        <v>1</v>
      </c>
      <c r="N346" s="171" t="s">
        <v>46</v>
      </c>
      <c r="O346" s="58"/>
      <c r="P346" s="172">
        <f>O346*H346</f>
        <v>0</v>
      </c>
      <c r="Q346" s="172">
        <v>7.26E-3</v>
      </c>
      <c r="R346" s="172">
        <f>Q346*H346</f>
        <v>0.33831600000000001</v>
      </c>
      <c r="S346" s="172">
        <v>0</v>
      </c>
      <c r="T346" s="173">
        <f>S346*H346</f>
        <v>0</v>
      </c>
      <c r="AR346" s="15" t="s">
        <v>122</v>
      </c>
      <c r="AT346" s="15" t="s">
        <v>124</v>
      </c>
      <c r="AU346" s="15" t="s">
        <v>84</v>
      </c>
      <c r="AY346" s="15" t="s">
        <v>123</v>
      </c>
      <c r="BE346" s="174">
        <f>IF(N346="základní",J346,0)</f>
        <v>0</v>
      </c>
      <c r="BF346" s="174">
        <f>IF(N346="snížená",J346,0)</f>
        <v>0</v>
      </c>
      <c r="BG346" s="174">
        <f>IF(N346="zákl. přenesená",J346,0)</f>
        <v>0</v>
      </c>
      <c r="BH346" s="174">
        <f>IF(N346="sníž. přenesená",J346,0)</f>
        <v>0</v>
      </c>
      <c r="BI346" s="174">
        <f>IF(N346="nulová",J346,0)</f>
        <v>0</v>
      </c>
      <c r="BJ346" s="15" t="s">
        <v>23</v>
      </c>
      <c r="BK346" s="174">
        <f>ROUND(I346*H346,2)</f>
        <v>0</v>
      </c>
      <c r="BL346" s="15" t="s">
        <v>122</v>
      </c>
      <c r="BM346" s="15" t="s">
        <v>547</v>
      </c>
    </row>
    <row r="347" spans="2:65" s="1" customFormat="1" ht="29.25" x14ac:dyDescent="0.2">
      <c r="B347" s="32"/>
      <c r="C347" s="33"/>
      <c r="D347" s="175" t="s">
        <v>131</v>
      </c>
      <c r="E347" s="33"/>
      <c r="F347" s="176" t="s">
        <v>548</v>
      </c>
      <c r="G347" s="33"/>
      <c r="H347" s="33"/>
      <c r="I347" s="101"/>
      <c r="J347" s="33"/>
      <c r="K347" s="33"/>
      <c r="L347" s="36"/>
      <c r="M347" s="177"/>
      <c r="N347" s="58"/>
      <c r="O347" s="58"/>
      <c r="P347" s="58"/>
      <c r="Q347" s="58"/>
      <c r="R347" s="58"/>
      <c r="S347" s="58"/>
      <c r="T347" s="59"/>
      <c r="AT347" s="15" t="s">
        <v>131</v>
      </c>
      <c r="AU347" s="15" t="s">
        <v>84</v>
      </c>
    </row>
    <row r="348" spans="2:65" s="10" customFormat="1" ht="11.25" x14ac:dyDescent="0.2">
      <c r="B348" s="178"/>
      <c r="C348" s="179"/>
      <c r="D348" s="175" t="s">
        <v>138</v>
      </c>
      <c r="E348" s="180" t="s">
        <v>1</v>
      </c>
      <c r="F348" s="181" t="s">
        <v>549</v>
      </c>
      <c r="G348" s="179"/>
      <c r="H348" s="182">
        <v>46.6</v>
      </c>
      <c r="I348" s="183"/>
      <c r="J348" s="179"/>
      <c r="K348" s="179"/>
      <c r="L348" s="184"/>
      <c r="M348" s="185"/>
      <c r="N348" s="186"/>
      <c r="O348" s="186"/>
      <c r="P348" s="186"/>
      <c r="Q348" s="186"/>
      <c r="R348" s="186"/>
      <c r="S348" s="186"/>
      <c r="T348" s="187"/>
      <c r="AT348" s="188" t="s">
        <v>138</v>
      </c>
      <c r="AU348" s="188" t="s">
        <v>84</v>
      </c>
      <c r="AV348" s="10" t="s">
        <v>84</v>
      </c>
      <c r="AW348" s="10" t="s">
        <v>37</v>
      </c>
      <c r="AX348" s="10" t="s">
        <v>75</v>
      </c>
      <c r="AY348" s="188" t="s">
        <v>123</v>
      </c>
    </row>
    <row r="349" spans="2:65" s="11" customFormat="1" ht="11.25" x14ac:dyDescent="0.2">
      <c r="B349" s="189"/>
      <c r="C349" s="190"/>
      <c r="D349" s="175" t="s">
        <v>138</v>
      </c>
      <c r="E349" s="191" t="s">
        <v>1</v>
      </c>
      <c r="F349" s="192" t="s">
        <v>140</v>
      </c>
      <c r="G349" s="190"/>
      <c r="H349" s="193">
        <v>46.6</v>
      </c>
      <c r="I349" s="194"/>
      <c r="J349" s="190"/>
      <c r="K349" s="190"/>
      <c r="L349" s="195"/>
      <c r="M349" s="196"/>
      <c r="N349" s="197"/>
      <c r="O349" s="197"/>
      <c r="P349" s="197"/>
      <c r="Q349" s="197"/>
      <c r="R349" s="197"/>
      <c r="S349" s="197"/>
      <c r="T349" s="198"/>
      <c r="AT349" s="199" t="s">
        <v>138</v>
      </c>
      <c r="AU349" s="199" t="s">
        <v>84</v>
      </c>
      <c r="AV349" s="11" t="s">
        <v>122</v>
      </c>
      <c r="AW349" s="11" t="s">
        <v>37</v>
      </c>
      <c r="AX349" s="11" t="s">
        <v>23</v>
      </c>
      <c r="AY349" s="199" t="s">
        <v>123</v>
      </c>
    </row>
    <row r="350" spans="2:65" s="1" customFormat="1" ht="16.5" customHeight="1" x14ac:dyDescent="0.2">
      <c r="B350" s="32"/>
      <c r="C350" s="163" t="s">
        <v>550</v>
      </c>
      <c r="D350" s="163" t="s">
        <v>124</v>
      </c>
      <c r="E350" s="164" t="s">
        <v>551</v>
      </c>
      <c r="F350" s="165" t="s">
        <v>552</v>
      </c>
      <c r="G350" s="166" t="s">
        <v>160</v>
      </c>
      <c r="H350" s="167">
        <v>46.6</v>
      </c>
      <c r="I350" s="168"/>
      <c r="J350" s="169">
        <f>ROUND(I350*H350,2)</f>
        <v>0</v>
      </c>
      <c r="K350" s="165" t="s">
        <v>366</v>
      </c>
      <c r="L350" s="36"/>
      <c r="M350" s="170" t="s">
        <v>1</v>
      </c>
      <c r="N350" s="171" t="s">
        <v>46</v>
      </c>
      <c r="O350" s="58"/>
      <c r="P350" s="172">
        <f>O350*H350</f>
        <v>0</v>
      </c>
      <c r="Q350" s="172">
        <v>8.5999999999999998E-4</v>
      </c>
      <c r="R350" s="172">
        <f>Q350*H350</f>
        <v>4.0076000000000001E-2</v>
      </c>
      <c r="S350" s="172">
        <v>0</v>
      </c>
      <c r="T350" s="173">
        <f>S350*H350</f>
        <v>0</v>
      </c>
      <c r="AR350" s="15" t="s">
        <v>122</v>
      </c>
      <c r="AT350" s="15" t="s">
        <v>124</v>
      </c>
      <c r="AU350" s="15" t="s">
        <v>84</v>
      </c>
      <c r="AY350" s="15" t="s">
        <v>123</v>
      </c>
      <c r="BE350" s="174">
        <f>IF(N350="základní",J350,0)</f>
        <v>0</v>
      </c>
      <c r="BF350" s="174">
        <f>IF(N350="snížená",J350,0)</f>
        <v>0</v>
      </c>
      <c r="BG350" s="174">
        <f>IF(N350="zákl. přenesená",J350,0)</f>
        <v>0</v>
      </c>
      <c r="BH350" s="174">
        <f>IF(N350="sníž. přenesená",J350,0)</f>
        <v>0</v>
      </c>
      <c r="BI350" s="174">
        <f>IF(N350="nulová",J350,0)</f>
        <v>0</v>
      </c>
      <c r="BJ350" s="15" t="s">
        <v>23</v>
      </c>
      <c r="BK350" s="174">
        <f>ROUND(I350*H350,2)</f>
        <v>0</v>
      </c>
      <c r="BL350" s="15" t="s">
        <v>122</v>
      </c>
      <c r="BM350" s="15" t="s">
        <v>553</v>
      </c>
    </row>
    <row r="351" spans="2:65" s="1" customFormat="1" ht="29.25" x14ac:dyDescent="0.2">
      <c r="B351" s="32"/>
      <c r="C351" s="33"/>
      <c r="D351" s="175" t="s">
        <v>131</v>
      </c>
      <c r="E351" s="33"/>
      <c r="F351" s="176" t="s">
        <v>554</v>
      </c>
      <c r="G351" s="33"/>
      <c r="H351" s="33"/>
      <c r="I351" s="101"/>
      <c r="J351" s="33"/>
      <c r="K351" s="33"/>
      <c r="L351" s="36"/>
      <c r="M351" s="177"/>
      <c r="N351" s="58"/>
      <c r="O351" s="58"/>
      <c r="P351" s="58"/>
      <c r="Q351" s="58"/>
      <c r="R351" s="58"/>
      <c r="S351" s="58"/>
      <c r="T351" s="59"/>
      <c r="AT351" s="15" t="s">
        <v>131</v>
      </c>
      <c r="AU351" s="15" t="s">
        <v>84</v>
      </c>
    </row>
    <row r="352" spans="2:65" s="10" customFormat="1" ht="11.25" x14ac:dyDescent="0.2">
      <c r="B352" s="178"/>
      <c r="C352" s="179"/>
      <c r="D352" s="175" t="s">
        <v>138</v>
      </c>
      <c r="E352" s="180" t="s">
        <v>1</v>
      </c>
      <c r="F352" s="181" t="s">
        <v>555</v>
      </c>
      <c r="G352" s="179"/>
      <c r="H352" s="182">
        <v>46.6</v>
      </c>
      <c r="I352" s="183"/>
      <c r="J352" s="179"/>
      <c r="K352" s="179"/>
      <c r="L352" s="184"/>
      <c r="M352" s="185"/>
      <c r="N352" s="186"/>
      <c r="O352" s="186"/>
      <c r="P352" s="186"/>
      <c r="Q352" s="186"/>
      <c r="R352" s="186"/>
      <c r="S352" s="186"/>
      <c r="T352" s="187"/>
      <c r="AT352" s="188" t="s">
        <v>138</v>
      </c>
      <c r="AU352" s="188" t="s">
        <v>84</v>
      </c>
      <c r="AV352" s="10" t="s">
        <v>84</v>
      </c>
      <c r="AW352" s="10" t="s">
        <v>37</v>
      </c>
      <c r="AX352" s="10" t="s">
        <v>75</v>
      </c>
      <c r="AY352" s="188" t="s">
        <v>123</v>
      </c>
    </row>
    <row r="353" spans="2:65" s="11" customFormat="1" ht="11.25" x14ac:dyDescent="0.2">
      <c r="B353" s="189"/>
      <c r="C353" s="190"/>
      <c r="D353" s="175" t="s">
        <v>138</v>
      </c>
      <c r="E353" s="191" t="s">
        <v>1</v>
      </c>
      <c r="F353" s="192" t="s">
        <v>140</v>
      </c>
      <c r="G353" s="190"/>
      <c r="H353" s="193">
        <v>46.6</v>
      </c>
      <c r="I353" s="194"/>
      <c r="J353" s="190"/>
      <c r="K353" s="190"/>
      <c r="L353" s="195"/>
      <c r="M353" s="196"/>
      <c r="N353" s="197"/>
      <c r="O353" s="197"/>
      <c r="P353" s="197"/>
      <c r="Q353" s="197"/>
      <c r="R353" s="197"/>
      <c r="S353" s="197"/>
      <c r="T353" s="198"/>
      <c r="AT353" s="199" t="s">
        <v>138</v>
      </c>
      <c r="AU353" s="199" t="s">
        <v>84</v>
      </c>
      <c r="AV353" s="11" t="s">
        <v>122</v>
      </c>
      <c r="AW353" s="11" t="s">
        <v>37</v>
      </c>
      <c r="AX353" s="11" t="s">
        <v>23</v>
      </c>
      <c r="AY353" s="199" t="s">
        <v>123</v>
      </c>
    </row>
    <row r="354" spans="2:65" s="1" customFormat="1" ht="16.5" customHeight="1" x14ac:dyDescent="0.2">
      <c r="B354" s="32"/>
      <c r="C354" s="163" t="s">
        <v>556</v>
      </c>
      <c r="D354" s="163" t="s">
        <v>124</v>
      </c>
      <c r="E354" s="164" t="s">
        <v>557</v>
      </c>
      <c r="F354" s="165" t="s">
        <v>558</v>
      </c>
      <c r="G354" s="166" t="s">
        <v>388</v>
      </c>
      <c r="H354" s="167">
        <v>4.2999999999999997E-2</v>
      </c>
      <c r="I354" s="168"/>
      <c r="J354" s="169">
        <f>ROUND(I354*H354,2)</f>
        <v>0</v>
      </c>
      <c r="K354" s="165" t="s">
        <v>128</v>
      </c>
      <c r="L354" s="36"/>
      <c r="M354" s="170" t="s">
        <v>1</v>
      </c>
      <c r="N354" s="171" t="s">
        <v>46</v>
      </c>
      <c r="O354" s="58"/>
      <c r="P354" s="172">
        <f>O354*H354</f>
        <v>0</v>
      </c>
      <c r="Q354" s="172">
        <v>1.0958000000000001</v>
      </c>
      <c r="R354" s="172">
        <f>Q354*H354</f>
        <v>4.7119399999999999E-2</v>
      </c>
      <c r="S354" s="172">
        <v>0</v>
      </c>
      <c r="T354" s="173">
        <f>S354*H354</f>
        <v>0</v>
      </c>
      <c r="AR354" s="15" t="s">
        <v>122</v>
      </c>
      <c r="AT354" s="15" t="s">
        <v>124</v>
      </c>
      <c r="AU354" s="15" t="s">
        <v>84</v>
      </c>
      <c r="AY354" s="15" t="s">
        <v>123</v>
      </c>
      <c r="BE354" s="174">
        <f>IF(N354="základní",J354,0)</f>
        <v>0</v>
      </c>
      <c r="BF354" s="174">
        <f>IF(N354="snížená",J354,0)</f>
        <v>0</v>
      </c>
      <c r="BG354" s="174">
        <f>IF(N354="zákl. přenesená",J354,0)</f>
        <v>0</v>
      </c>
      <c r="BH354" s="174">
        <f>IF(N354="sníž. přenesená",J354,0)</f>
        <v>0</v>
      </c>
      <c r="BI354" s="174">
        <f>IF(N354="nulová",J354,0)</f>
        <v>0</v>
      </c>
      <c r="BJ354" s="15" t="s">
        <v>23</v>
      </c>
      <c r="BK354" s="174">
        <f>ROUND(I354*H354,2)</f>
        <v>0</v>
      </c>
      <c r="BL354" s="15" t="s">
        <v>122</v>
      </c>
      <c r="BM354" s="15" t="s">
        <v>559</v>
      </c>
    </row>
    <row r="355" spans="2:65" s="1" customFormat="1" ht="29.25" x14ac:dyDescent="0.2">
      <c r="B355" s="32"/>
      <c r="C355" s="33"/>
      <c r="D355" s="175" t="s">
        <v>131</v>
      </c>
      <c r="E355" s="33"/>
      <c r="F355" s="176" t="s">
        <v>560</v>
      </c>
      <c r="G355" s="33"/>
      <c r="H355" s="33"/>
      <c r="I355" s="101"/>
      <c r="J355" s="33"/>
      <c r="K355" s="33"/>
      <c r="L355" s="36"/>
      <c r="M355" s="177"/>
      <c r="N355" s="58"/>
      <c r="O355" s="58"/>
      <c r="P355" s="58"/>
      <c r="Q355" s="58"/>
      <c r="R355" s="58"/>
      <c r="S355" s="58"/>
      <c r="T355" s="59"/>
      <c r="AT355" s="15" t="s">
        <v>131</v>
      </c>
      <c r="AU355" s="15" t="s">
        <v>84</v>
      </c>
    </row>
    <row r="356" spans="2:65" s="12" customFormat="1" ht="11.25" x14ac:dyDescent="0.2">
      <c r="B356" s="200"/>
      <c r="C356" s="201"/>
      <c r="D356" s="175" t="s">
        <v>138</v>
      </c>
      <c r="E356" s="202" t="s">
        <v>1</v>
      </c>
      <c r="F356" s="203" t="s">
        <v>561</v>
      </c>
      <c r="G356" s="201"/>
      <c r="H356" s="202" t="s">
        <v>1</v>
      </c>
      <c r="I356" s="204"/>
      <c r="J356" s="201"/>
      <c r="K356" s="201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138</v>
      </c>
      <c r="AU356" s="209" t="s">
        <v>84</v>
      </c>
      <c r="AV356" s="12" t="s">
        <v>23</v>
      </c>
      <c r="AW356" s="12" t="s">
        <v>37</v>
      </c>
      <c r="AX356" s="12" t="s">
        <v>75</v>
      </c>
      <c r="AY356" s="209" t="s">
        <v>123</v>
      </c>
    </row>
    <row r="357" spans="2:65" s="10" customFormat="1" ht="11.25" x14ac:dyDescent="0.2">
      <c r="B357" s="178"/>
      <c r="C357" s="179"/>
      <c r="D357" s="175" t="s">
        <v>138</v>
      </c>
      <c r="E357" s="180" t="s">
        <v>1</v>
      </c>
      <c r="F357" s="181" t="s">
        <v>562</v>
      </c>
      <c r="G357" s="179"/>
      <c r="H357" s="182">
        <v>4.2999999999999997E-2</v>
      </c>
      <c r="I357" s="183"/>
      <c r="J357" s="179"/>
      <c r="K357" s="179"/>
      <c r="L357" s="184"/>
      <c r="M357" s="185"/>
      <c r="N357" s="186"/>
      <c r="O357" s="186"/>
      <c r="P357" s="186"/>
      <c r="Q357" s="186"/>
      <c r="R357" s="186"/>
      <c r="S357" s="186"/>
      <c r="T357" s="187"/>
      <c r="AT357" s="188" t="s">
        <v>138</v>
      </c>
      <c r="AU357" s="188" t="s">
        <v>84</v>
      </c>
      <c r="AV357" s="10" t="s">
        <v>84</v>
      </c>
      <c r="AW357" s="10" t="s">
        <v>37</v>
      </c>
      <c r="AX357" s="10" t="s">
        <v>75</v>
      </c>
      <c r="AY357" s="188" t="s">
        <v>123</v>
      </c>
    </row>
    <row r="358" spans="2:65" s="11" customFormat="1" ht="11.25" x14ac:dyDescent="0.2">
      <c r="B358" s="189"/>
      <c r="C358" s="190"/>
      <c r="D358" s="175" t="s">
        <v>138</v>
      </c>
      <c r="E358" s="191" t="s">
        <v>1</v>
      </c>
      <c r="F358" s="192" t="s">
        <v>140</v>
      </c>
      <c r="G358" s="190"/>
      <c r="H358" s="193">
        <v>4.2999999999999997E-2</v>
      </c>
      <c r="I358" s="194"/>
      <c r="J358" s="190"/>
      <c r="K358" s="190"/>
      <c r="L358" s="195"/>
      <c r="M358" s="196"/>
      <c r="N358" s="197"/>
      <c r="O358" s="197"/>
      <c r="P358" s="197"/>
      <c r="Q358" s="197"/>
      <c r="R358" s="197"/>
      <c r="S358" s="197"/>
      <c r="T358" s="198"/>
      <c r="AT358" s="199" t="s">
        <v>138</v>
      </c>
      <c r="AU358" s="199" t="s">
        <v>84</v>
      </c>
      <c r="AV358" s="11" t="s">
        <v>122</v>
      </c>
      <c r="AW358" s="11" t="s">
        <v>37</v>
      </c>
      <c r="AX358" s="11" t="s">
        <v>23</v>
      </c>
      <c r="AY358" s="199" t="s">
        <v>123</v>
      </c>
    </row>
    <row r="359" spans="2:65" s="1" customFormat="1" ht="16.5" customHeight="1" x14ac:dyDescent="0.2">
      <c r="B359" s="32"/>
      <c r="C359" s="163" t="s">
        <v>563</v>
      </c>
      <c r="D359" s="163" t="s">
        <v>124</v>
      </c>
      <c r="E359" s="164" t="s">
        <v>564</v>
      </c>
      <c r="F359" s="165" t="s">
        <v>565</v>
      </c>
      <c r="G359" s="166" t="s">
        <v>388</v>
      </c>
      <c r="H359" s="167">
        <v>0.41399999999999998</v>
      </c>
      <c r="I359" s="168"/>
      <c r="J359" s="169">
        <f>ROUND(I359*H359,2)</f>
        <v>0</v>
      </c>
      <c r="K359" s="165" t="s">
        <v>213</v>
      </c>
      <c r="L359" s="36"/>
      <c r="M359" s="170" t="s">
        <v>1</v>
      </c>
      <c r="N359" s="171" t="s">
        <v>46</v>
      </c>
      <c r="O359" s="58"/>
      <c r="P359" s="172">
        <f>O359*H359</f>
        <v>0</v>
      </c>
      <c r="Q359" s="172">
        <v>1.0300274384000001</v>
      </c>
      <c r="R359" s="172">
        <f>Q359*H359</f>
        <v>0.42643135949760003</v>
      </c>
      <c r="S359" s="172">
        <v>0</v>
      </c>
      <c r="T359" s="173">
        <f>S359*H359</f>
        <v>0</v>
      </c>
      <c r="AR359" s="15" t="s">
        <v>122</v>
      </c>
      <c r="AT359" s="15" t="s">
        <v>124</v>
      </c>
      <c r="AU359" s="15" t="s">
        <v>84</v>
      </c>
      <c r="AY359" s="15" t="s">
        <v>123</v>
      </c>
      <c r="BE359" s="174">
        <f>IF(N359="základní",J359,0)</f>
        <v>0</v>
      </c>
      <c r="BF359" s="174">
        <f>IF(N359="snížená",J359,0)</f>
        <v>0</v>
      </c>
      <c r="BG359" s="174">
        <f>IF(N359="zákl. přenesená",J359,0)</f>
        <v>0</v>
      </c>
      <c r="BH359" s="174">
        <f>IF(N359="sníž. přenesená",J359,0)</f>
        <v>0</v>
      </c>
      <c r="BI359" s="174">
        <f>IF(N359="nulová",J359,0)</f>
        <v>0</v>
      </c>
      <c r="BJ359" s="15" t="s">
        <v>23</v>
      </c>
      <c r="BK359" s="174">
        <f>ROUND(I359*H359,2)</f>
        <v>0</v>
      </c>
      <c r="BL359" s="15" t="s">
        <v>122</v>
      </c>
      <c r="BM359" s="15" t="s">
        <v>566</v>
      </c>
    </row>
    <row r="360" spans="2:65" s="1" customFormat="1" ht="29.25" x14ac:dyDescent="0.2">
      <c r="B360" s="32"/>
      <c r="C360" s="33"/>
      <c r="D360" s="175" t="s">
        <v>131</v>
      </c>
      <c r="E360" s="33"/>
      <c r="F360" s="176" t="s">
        <v>567</v>
      </c>
      <c r="G360" s="33"/>
      <c r="H360" s="33"/>
      <c r="I360" s="101"/>
      <c r="J360" s="33"/>
      <c r="K360" s="33"/>
      <c r="L360" s="36"/>
      <c r="M360" s="177"/>
      <c r="N360" s="58"/>
      <c r="O360" s="58"/>
      <c r="P360" s="58"/>
      <c r="Q360" s="58"/>
      <c r="R360" s="58"/>
      <c r="S360" s="58"/>
      <c r="T360" s="59"/>
      <c r="AT360" s="15" t="s">
        <v>131</v>
      </c>
      <c r="AU360" s="15" t="s">
        <v>84</v>
      </c>
    </row>
    <row r="361" spans="2:65" s="12" customFormat="1" ht="11.25" x14ac:dyDescent="0.2">
      <c r="B361" s="200"/>
      <c r="C361" s="201"/>
      <c r="D361" s="175" t="s">
        <v>138</v>
      </c>
      <c r="E361" s="202" t="s">
        <v>1</v>
      </c>
      <c r="F361" s="203" t="s">
        <v>561</v>
      </c>
      <c r="G361" s="201"/>
      <c r="H361" s="202" t="s">
        <v>1</v>
      </c>
      <c r="I361" s="204"/>
      <c r="J361" s="201"/>
      <c r="K361" s="201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138</v>
      </c>
      <c r="AU361" s="209" t="s">
        <v>84</v>
      </c>
      <c r="AV361" s="12" t="s">
        <v>23</v>
      </c>
      <c r="AW361" s="12" t="s">
        <v>37</v>
      </c>
      <c r="AX361" s="12" t="s">
        <v>75</v>
      </c>
      <c r="AY361" s="209" t="s">
        <v>123</v>
      </c>
    </row>
    <row r="362" spans="2:65" s="10" customFormat="1" ht="11.25" x14ac:dyDescent="0.2">
      <c r="B362" s="178"/>
      <c r="C362" s="179"/>
      <c r="D362" s="175" t="s">
        <v>138</v>
      </c>
      <c r="E362" s="180" t="s">
        <v>1</v>
      </c>
      <c r="F362" s="181" t="s">
        <v>568</v>
      </c>
      <c r="G362" s="179"/>
      <c r="H362" s="182">
        <v>0.312</v>
      </c>
      <c r="I362" s="183"/>
      <c r="J362" s="179"/>
      <c r="K362" s="179"/>
      <c r="L362" s="184"/>
      <c r="M362" s="185"/>
      <c r="N362" s="186"/>
      <c r="O362" s="186"/>
      <c r="P362" s="186"/>
      <c r="Q362" s="186"/>
      <c r="R362" s="186"/>
      <c r="S362" s="186"/>
      <c r="T362" s="187"/>
      <c r="AT362" s="188" t="s">
        <v>138</v>
      </c>
      <c r="AU362" s="188" t="s">
        <v>84</v>
      </c>
      <c r="AV362" s="10" t="s">
        <v>84</v>
      </c>
      <c r="AW362" s="10" t="s">
        <v>37</v>
      </c>
      <c r="AX362" s="10" t="s">
        <v>75</v>
      </c>
      <c r="AY362" s="188" t="s">
        <v>123</v>
      </c>
    </row>
    <row r="363" spans="2:65" s="10" customFormat="1" ht="11.25" x14ac:dyDescent="0.2">
      <c r="B363" s="178"/>
      <c r="C363" s="179"/>
      <c r="D363" s="175" t="s">
        <v>138</v>
      </c>
      <c r="E363" s="180" t="s">
        <v>1</v>
      </c>
      <c r="F363" s="181" t="s">
        <v>569</v>
      </c>
      <c r="G363" s="179"/>
      <c r="H363" s="182">
        <v>0.10199999999999999</v>
      </c>
      <c r="I363" s="183"/>
      <c r="J363" s="179"/>
      <c r="K363" s="179"/>
      <c r="L363" s="184"/>
      <c r="M363" s="185"/>
      <c r="N363" s="186"/>
      <c r="O363" s="186"/>
      <c r="P363" s="186"/>
      <c r="Q363" s="186"/>
      <c r="R363" s="186"/>
      <c r="S363" s="186"/>
      <c r="T363" s="187"/>
      <c r="AT363" s="188" t="s">
        <v>138</v>
      </c>
      <c r="AU363" s="188" t="s">
        <v>84</v>
      </c>
      <c r="AV363" s="10" t="s">
        <v>84</v>
      </c>
      <c r="AW363" s="10" t="s">
        <v>37</v>
      </c>
      <c r="AX363" s="10" t="s">
        <v>75</v>
      </c>
      <c r="AY363" s="188" t="s">
        <v>123</v>
      </c>
    </row>
    <row r="364" spans="2:65" s="11" customFormat="1" ht="11.25" x14ac:dyDescent="0.2">
      <c r="B364" s="189"/>
      <c r="C364" s="190"/>
      <c r="D364" s="175" t="s">
        <v>138</v>
      </c>
      <c r="E364" s="191" t="s">
        <v>1</v>
      </c>
      <c r="F364" s="192" t="s">
        <v>140</v>
      </c>
      <c r="G364" s="190"/>
      <c r="H364" s="193">
        <v>0.41399999999999998</v>
      </c>
      <c r="I364" s="194"/>
      <c r="J364" s="190"/>
      <c r="K364" s="190"/>
      <c r="L364" s="195"/>
      <c r="M364" s="196"/>
      <c r="N364" s="197"/>
      <c r="O364" s="197"/>
      <c r="P364" s="197"/>
      <c r="Q364" s="197"/>
      <c r="R364" s="197"/>
      <c r="S364" s="197"/>
      <c r="T364" s="198"/>
      <c r="AT364" s="199" t="s">
        <v>138</v>
      </c>
      <c r="AU364" s="199" t="s">
        <v>84</v>
      </c>
      <c r="AV364" s="11" t="s">
        <v>122</v>
      </c>
      <c r="AW364" s="11" t="s">
        <v>37</v>
      </c>
      <c r="AX364" s="11" t="s">
        <v>23</v>
      </c>
      <c r="AY364" s="199" t="s">
        <v>123</v>
      </c>
    </row>
    <row r="365" spans="2:65" s="1" customFormat="1" ht="16.5" customHeight="1" x14ac:dyDescent="0.2">
      <c r="B365" s="32"/>
      <c r="C365" s="163" t="s">
        <v>570</v>
      </c>
      <c r="D365" s="163" t="s">
        <v>124</v>
      </c>
      <c r="E365" s="164" t="s">
        <v>571</v>
      </c>
      <c r="F365" s="165" t="s">
        <v>572</v>
      </c>
      <c r="G365" s="166" t="s">
        <v>235</v>
      </c>
      <c r="H365" s="167">
        <v>2.7480000000000002</v>
      </c>
      <c r="I365" s="168"/>
      <c r="J365" s="169">
        <f>ROUND(I365*H365,2)</f>
        <v>0</v>
      </c>
      <c r="K365" s="165" t="s">
        <v>128</v>
      </c>
      <c r="L365" s="36"/>
      <c r="M365" s="170" t="s">
        <v>1</v>
      </c>
      <c r="N365" s="171" t="s">
        <v>46</v>
      </c>
      <c r="O365" s="58"/>
      <c r="P365" s="172">
        <f>O365*H365</f>
        <v>0</v>
      </c>
      <c r="Q365" s="172">
        <v>1.48614</v>
      </c>
      <c r="R365" s="172">
        <f>Q365*H365</f>
        <v>4.0839127200000007</v>
      </c>
      <c r="S365" s="172">
        <v>0</v>
      </c>
      <c r="T365" s="173">
        <f>S365*H365</f>
        <v>0</v>
      </c>
      <c r="AR365" s="15" t="s">
        <v>122</v>
      </c>
      <c r="AT365" s="15" t="s">
        <v>124</v>
      </c>
      <c r="AU365" s="15" t="s">
        <v>84</v>
      </c>
      <c r="AY365" s="15" t="s">
        <v>123</v>
      </c>
      <c r="BE365" s="174">
        <f>IF(N365="základní",J365,0)</f>
        <v>0</v>
      </c>
      <c r="BF365" s="174">
        <f>IF(N365="snížená",J365,0)</f>
        <v>0</v>
      </c>
      <c r="BG365" s="174">
        <f>IF(N365="zákl. přenesená",J365,0)</f>
        <v>0</v>
      </c>
      <c r="BH365" s="174">
        <f>IF(N365="sníž. přenesená",J365,0)</f>
        <v>0</v>
      </c>
      <c r="BI365" s="174">
        <f>IF(N365="nulová",J365,0)</f>
        <v>0</v>
      </c>
      <c r="BJ365" s="15" t="s">
        <v>23</v>
      </c>
      <c r="BK365" s="174">
        <f>ROUND(I365*H365,2)</f>
        <v>0</v>
      </c>
      <c r="BL365" s="15" t="s">
        <v>122</v>
      </c>
      <c r="BM365" s="15" t="s">
        <v>573</v>
      </c>
    </row>
    <row r="366" spans="2:65" s="1" customFormat="1" ht="11.25" x14ac:dyDescent="0.2">
      <c r="B366" s="32"/>
      <c r="C366" s="33"/>
      <c r="D366" s="175" t="s">
        <v>131</v>
      </c>
      <c r="E366" s="33"/>
      <c r="F366" s="176" t="s">
        <v>572</v>
      </c>
      <c r="G366" s="33"/>
      <c r="H366" s="33"/>
      <c r="I366" s="101"/>
      <c r="J366" s="33"/>
      <c r="K366" s="33"/>
      <c r="L366" s="36"/>
      <c r="M366" s="177"/>
      <c r="N366" s="58"/>
      <c r="O366" s="58"/>
      <c r="P366" s="58"/>
      <c r="Q366" s="58"/>
      <c r="R366" s="58"/>
      <c r="S366" s="58"/>
      <c r="T366" s="59"/>
      <c r="AT366" s="15" t="s">
        <v>131</v>
      </c>
      <c r="AU366" s="15" t="s">
        <v>84</v>
      </c>
    </row>
    <row r="367" spans="2:65" s="10" customFormat="1" ht="11.25" x14ac:dyDescent="0.2">
      <c r="B367" s="178"/>
      <c r="C367" s="179"/>
      <c r="D367" s="175" t="s">
        <v>138</v>
      </c>
      <c r="E367" s="180" t="s">
        <v>1</v>
      </c>
      <c r="F367" s="181" t="s">
        <v>574</v>
      </c>
      <c r="G367" s="179"/>
      <c r="H367" s="182">
        <v>2.7480000000000002</v>
      </c>
      <c r="I367" s="183"/>
      <c r="J367" s="179"/>
      <c r="K367" s="179"/>
      <c r="L367" s="184"/>
      <c r="M367" s="185"/>
      <c r="N367" s="186"/>
      <c r="O367" s="186"/>
      <c r="P367" s="186"/>
      <c r="Q367" s="186"/>
      <c r="R367" s="186"/>
      <c r="S367" s="186"/>
      <c r="T367" s="187"/>
      <c r="AT367" s="188" t="s">
        <v>138</v>
      </c>
      <c r="AU367" s="188" t="s">
        <v>84</v>
      </c>
      <c r="AV367" s="10" t="s">
        <v>84</v>
      </c>
      <c r="AW367" s="10" t="s">
        <v>37</v>
      </c>
      <c r="AX367" s="10" t="s">
        <v>75</v>
      </c>
      <c r="AY367" s="188" t="s">
        <v>123</v>
      </c>
    </row>
    <row r="368" spans="2:65" s="11" customFormat="1" ht="11.25" x14ac:dyDescent="0.2">
      <c r="B368" s="189"/>
      <c r="C368" s="190"/>
      <c r="D368" s="175" t="s">
        <v>138</v>
      </c>
      <c r="E368" s="191" t="s">
        <v>1</v>
      </c>
      <c r="F368" s="192" t="s">
        <v>140</v>
      </c>
      <c r="G368" s="190"/>
      <c r="H368" s="193">
        <v>2.7480000000000002</v>
      </c>
      <c r="I368" s="194"/>
      <c r="J368" s="190"/>
      <c r="K368" s="190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138</v>
      </c>
      <c r="AU368" s="199" t="s">
        <v>84</v>
      </c>
      <c r="AV368" s="11" t="s">
        <v>122</v>
      </c>
      <c r="AW368" s="11" t="s">
        <v>37</v>
      </c>
      <c r="AX368" s="11" t="s">
        <v>23</v>
      </c>
      <c r="AY368" s="199" t="s">
        <v>123</v>
      </c>
    </row>
    <row r="369" spans="2:65" s="9" customFormat="1" ht="22.9" customHeight="1" x14ac:dyDescent="0.2">
      <c r="B369" s="149"/>
      <c r="C369" s="150"/>
      <c r="D369" s="151" t="s">
        <v>74</v>
      </c>
      <c r="E369" s="220" t="s">
        <v>122</v>
      </c>
      <c r="F369" s="220" t="s">
        <v>575</v>
      </c>
      <c r="G369" s="150"/>
      <c r="H369" s="150"/>
      <c r="I369" s="153"/>
      <c r="J369" s="221">
        <f>BK369</f>
        <v>0</v>
      </c>
      <c r="K369" s="150"/>
      <c r="L369" s="155"/>
      <c r="M369" s="156"/>
      <c r="N369" s="157"/>
      <c r="O369" s="157"/>
      <c r="P369" s="158">
        <f>SUM(P370:P400)</f>
        <v>0</v>
      </c>
      <c r="Q369" s="157"/>
      <c r="R369" s="158">
        <f>SUM(R370:R400)</f>
        <v>57.785288800000004</v>
      </c>
      <c r="S369" s="157"/>
      <c r="T369" s="159">
        <f>SUM(T370:T400)</f>
        <v>0</v>
      </c>
      <c r="AR369" s="160" t="s">
        <v>23</v>
      </c>
      <c r="AT369" s="161" t="s">
        <v>74</v>
      </c>
      <c r="AU369" s="161" t="s">
        <v>23</v>
      </c>
      <c r="AY369" s="160" t="s">
        <v>123</v>
      </c>
      <c r="BK369" s="162">
        <f>SUM(BK370:BK400)</f>
        <v>0</v>
      </c>
    </row>
    <row r="370" spans="2:65" s="1" customFormat="1" ht="16.5" customHeight="1" x14ac:dyDescent="0.2">
      <c r="B370" s="32"/>
      <c r="C370" s="163" t="s">
        <v>576</v>
      </c>
      <c r="D370" s="163" t="s">
        <v>124</v>
      </c>
      <c r="E370" s="164" t="s">
        <v>577</v>
      </c>
      <c r="F370" s="165" t="s">
        <v>578</v>
      </c>
      <c r="G370" s="166" t="s">
        <v>511</v>
      </c>
      <c r="H370" s="167">
        <v>7</v>
      </c>
      <c r="I370" s="168"/>
      <c r="J370" s="169">
        <f>ROUND(I370*H370,2)</f>
        <v>0</v>
      </c>
      <c r="K370" s="165" t="s">
        <v>128</v>
      </c>
      <c r="L370" s="36"/>
      <c r="M370" s="170" t="s">
        <v>1</v>
      </c>
      <c r="N370" s="171" t="s">
        <v>46</v>
      </c>
      <c r="O370" s="58"/>
      <c r="P370" s="172">
        <f>O370*H370</f>
        <v>0</v>
      </c>
      <c r="Q370" s="172">
        <v>0.61211000000000004</v>
      </c>
      <c r="R370" s="172">
        <f>Q370*H370</f>
        <v>4.28477</v>
      </c>
      <c r="S370" s="172">
        <v>0</v>
      </c>
      <c r="T370" s="173">
        <f>S370*H370</f>
        <v>0</v>
      </c>
      <c r="AR370" s="15" t="s">
        <v>122</v>
      </c>
      <c r="AT370" s="15" t="s">
        <v>124</v>
      </c>
      <c r="AU370" s="15" t="s">
        <v>84</v>
      </c>
      <c r="AY370" s="15" t="s">
        <v>123</v>
      </c>
      <c r="BE370" s="174">
        <f>IF(N370="základní",J370,0)</f>
        <v>0</v>
      </c>
      <c r="BF370" s="174">
        <f>IF(N370="snížená",J370,0)</f>
        <v>0</v>
      </c>
      <c r="BG370" s="174">
        <f>IF(N370="zákl. přenesená",J370,0)</f>
        <v>0</v>
      </c>
      <c r="BH370" s="174">
        <f>IF(N370="sníž. přenesená",J370,0)</f>
        <v>0</v>
      </c>
      <c r="BI370" s="174">
        <f>IF(N370="nulová",J370,0)</f>
        <v>0</v>
      </c>
      <c r="BJ370" s="15" t="s">
        <v>23</v>
      </c>
      <c r="BK370" s="174">
        <f>ROUND(I370*H370,2)</f>
        <v>0</v>
      </c>
      <c r="BL370" s="15" t="s">
        <v>122</v>
      </c>
      <c r="BM370" s="15" t="s">
        <v>579</v>
      </c>
    </row>
    <row r="371" spans="2:65" s="1" customFormat="1" ht="19.5" x14ac:dyDescent="0.2">
      <c r="B371" s="32"/>
      <c r="C371" s="33"/>
      <c r="D371" s="175" t="s">
        <v>131</v>
      </c>
      <c r="E371" s="33"/>
      <c r="F371" s="176" t="s">
        <v>580</v>
      </c>
      <c r="G371" s="33"/>
      <c r="H371" s="33"/>
      <c r="I371" s="101"/>
      <c r="J371" s="33"/>
      <c r="K371" s="33"/>
      <c r="L371" s="36"/>
      <c r="M371" s="177"/>
      <c r="N371" s="58"/>
      <c r="O371" s="58"/>
      <c r="P371" s="58"/>
      <c r="Q371" s="58"/>
      <c r="R371" s="58"/>
      <c r="S371" s="58"/>
      <c r="T371" s="59"/>
      <c r="AT371" s="15" t="s">
        <v>131</v>
      </c>
      <c r="AU371" s="15" t="s">
        <v>84</v>
      </c>
    </row>
    <row r="372" spans="2:65" s="10" customFormat="1" ht="11.25" x14ac:dyDescent="0.2">
      <c r="B372" s="178"/>
      <c r="C372" s="179"/>
      <c r="D372" s="175" t="s">
        <v>138</v>
      </c>
      <c r="E372" s="180" t="s">
        <v>1</v>
      </c>
      <c r="F372" s="181" t="s">
        <v>581</v>
      </c>
      <c r="G372" s="179"/>
      <c r="H372" s="182">
        <v>7</v>
      </c>
      <c r="I372" s="183"/>
      <c r="J372" s="179"/>
      <c r="K372" s="179"/>
      <c r="L372" s="184"/>
      <c r="M372" s="185"/>
      <c r="N372" s="186"/>
      <c r="O372" s="186"/>
      <c r="P372" s="186"/>
      <c r="Q372" s="186"/>
      <c r="R372" s="186"/>
      <c r="S372" s="186"/>
      <c r="T372" s="187"/>
      <c r="AT372" s="188" t="s">
        <v>138</v>
      </c>
      <c r="AU372" s="188" t="s">
        <v>84</v>
      </c>
      <c r="AV372" s="10" t="s">
        <v>84</v>
      </c>
      <c r="AW372" s="10" t="s">
        <v>37</v>
      </c>
      <c r="AX372" s="10" t="s">
        <v>75</v>
      </c>
      <c r="AY372" s="188" t="s">
        <v>123</v>
      </c>
    </row>
    <row r="373" spans="2:65" s="11" customFormat="1" ht="11.25" x14ac:dyDescent="0.2">
      <c r="B373" s="189"/>
      <c r="C373" s="190"/>
      <c r="D373" s="175" t="s">
        <v>138</v>
      </c>
      <c r="E373" s="191" t="s">
        <v>1</v>
      </c>
      <c r="F373" s="192" t="s">
        <v>140</v>
      </c>
      <c r="G373" s="190"/>
      <c r="H373" s="193">
        <v>7</v>
      </c>
      <c r="I373" s="194"/>
      <c r="J373" s="190"/>
      <c r="K373" s="190"/>
      <c r="L373" s="195"/>
      <c r="M373" s="196"/>
      <c r="N373" s="197"/>
      <c r="O373" s="197"/>
      <c r="P373" s="197"/>
      <c r="Q373" s="197"/>
      <c r="R373" s="197"/>
      <c r="S373" s="197"/>
      <c r="T373" s="198"/>
      <c r="AT373" s="199" t="s">
        <v>138</v>
      </c>
      <c r="AU373" s="199" t="s">
        <v>84</v>
      </c>
      <c r="AV373" s="11" t="s">
        <v>122</v>
      </c>
      <c r="AW373" s="11" t="s">
        <v>37</v>
      </c>
      <c r="AX373" s="11" t="s">
        <v>23</v>
      </c>
      <c r="AY373" s="199" t="s">
        <v>123</v>
      </c>
    </row>
    <row r="374" spans="2:65" s="1" customFormat="1" ht="16.5" customHeight="1" x14ac:dyDescent="0.2">
      <c r="B374" s="32"/>
      <c r="C374" s="163" t="s">
        <v>582</v>
      </c>
      <c r="D374" s="163" t="s">
        <v>124</v>
      </c>
      <c r="E374" s="164" t="s">
        <v>583</v>
      </c>
      <c r="F374" s="165" t="s">
        <v>584</v>
      </c>
      <c r="G374" s="166" t="s">
        <v>160</v>
      </c>
      <c r="H374" s="167">
        <v>35.020000000000003</v>
      </c>
      <c r="I374" s="168"/>
      <c r="J374" s="169">
        <f>ROUND(I374*H374,2)</f>
        <v>0</v>
      </c>
      <c r="K374" s="165" t="s">
        <v>128</v>
      </c>
      <c r="L374" s="36"/>
      <c r="M374" s="170" t="s">
        <v>1</v>
      </c>
      <c r="N374" s="171" t="s">
        <v>46</v>
      </c>
      <c r="O374" s="58"/>
      <c r="P374" s="172">
        <f>O374*H374</f>
        <v>0</v>
      </c>
      <c r="Q374" s="172">
        <v>0.18729999999999999</v>
      </c>
      <c r="R374" s="172">
        <f>Q374*H374</f>
        <v>6.5592460000000008</v>
      </c>
      <c r="S374" s="172">
        <v>0</v>
      </c>
      <c r="T374" s="173">
        <f>S374*H374</f>
        <v>0</v>
      </c>
      <c r="AR374" s="15" t="s">
        <v>122</v>
      </c>
      <c r="AT374" s="15" t="s">
        <v>124</v>
      </c>
      <c r="AU374" s="15" t="s">
        <v>84</v>
      </c>
      <c r="AY374" s="15" t="s">
        <v>123</v>
      </c>
      <c r="BE374" s="174">
        <f>IF(N374="základní",J374,0)</f>
        <v>0</v>
      </c>
      <c r="BF374" s="174">
        <f>IF(N374="snížená",J374,0)</f>
        <v>0</v>
      </c>
      <c r="BG374" s="174">
        <f>IF(N374="zákl. přenesená",J374,0)</f>
        <v>0</v>
      </c>
      <c r="BH374" s="174">
        <f>IF(N374="sníž. přenesená",J374,0)</f>
        <v>0</v>
      </c>
      <c r="BI374" s="174">
        <f>IF(N374="nulová",J374,0)</f>
        <v>0</v>
      </c>
      <c r="BJ374" s="15" t="s">
        <v>23</v>
      </c>
      <c r="BK374" s="174">
        <f>ROUND(I374*H374,2)</f>
        <v>0</v>
      </c>
      <c r="BL374" s="15" t="s">
        <v>122</v>
      </c>
      <c r="BM374" s="15" t="s">
        <v>585</v>
      </c>
    </row>
    <row r="375" spans="2:65" s="1" customFormat="1" ht="11.25" x14ac:dyDescent="0.2">
      <c r="B375" s="32"/>
      <c r="C375" s="33"/>
      <c r="D375" s="175" t="s">
        <v>131</v>
      </c>
      <c r="E375" s="33"/>
      <c r="F375" s="176" t="s">
        <v>586</v>
      </c>
      <c r="G375" s="33"/>
      <c r="H375" s="33"/>
      <c r="I375" s="101"/>
      <c r="J375" s="33"/>
      <c r="K375" s="33"/>
      <c r="L375" s="36"/>
      <c r="M375" s="177"/>
      <c r="N375" s="58"/>
      <c r="O375" s="58"/>
      <c r="P375" s="58"/>
      <c r="Q375" s="58"/>
      <c r="R375" s="58"/>
      <c r="S375" s="58"/>
      <c r="T375" s="59"/>
      <c r="AT375" s="15" t="s">
        <v>131</v>
      </c>
      <c r="AU375" s="15" t="s">
        <v>84</v>
      </c>
    </row>
    <row r="376" spans="2:65" s="10" customFormat="1" ht="11.25" x14ac:dyDescent="0.2">
      <c r="B376" s="178"/>
      <c r="C376" s="179"/>
      <c r="D376" s="175" t="s">
        <v>138</v>
      </c>
      <c r="E376" s="180" t="s">
        <v>1</v>
      </c>
      <c r="F376" s="181" t="s">
        <v>587</v>
      </c>
      <c r="G376" s="179"/>
      <c r="H376" s="182">
        <v>14.56</v>
      </c>
      <c r="I376" s="183"/>
      <c r="J376" s="179"/>
      <c r="K376" s="179"/>
      <c r="L376" s="184"/>
      <c r="M376" s="185"/>
      <c r="N376" s="186"/>
      <c r="O376" s="186"/>
      <c r="P376" s="186"/>
      <c r="Q376" s="186"/>
      <c r="R376" s="186"/>
      <c r="S376" s="186"/>
      <c r="T376" s="187"/>
      <c r="AT376" s="188" t="s">
        <v>138</v>
      </c>
      <c r="AU376" s="188" t="s">
        <v>84</v>
      </c>
      <c r="AV376" s="10" t="s">
        <v>84</v>
      </c>
      <c r="AW376" s="10" t="s">
        <v>37</v>
      </c>
      <c r="AX376" s="10" t="s">
        <v>75</v>
      </c>
      <c r="AY376" s="188" t="s">
        <v>123</v>
      </c>
    </row>
    <row r="377" spans="2:65" s="10" customFormat="1" ht="11.25" x14ac:dyDescent="0.2">
      <c r="B377" s="178"/>
      <c r="C377" s="179"/>
      <c r="D377" s="175" t="s">
        <v>138</v>
      </c>
      <c r="E377" s="180" t="s">
        <v>1</v>
      </c>
      <c r="F377" s="181" t="s">
        <v>588</v>
      </c>
      <c r="G377" s="179"/>
      <c r="H377" s="182">
        <v>20.46</v>
      </c>
      <c r="I377" s="183"/>
      <c r="J377" s="179"/>
      <c r="K377" s="179"/>
      <c r="L377" s="184"/>
      <c r="M377" s="185"/>
      <c r="N377" s="186"/>
      <c r="O377" s="186"/>
      <c r="P377" s="186"/>
      <c r="Q377" s="186"/>
      <c r="R377" s="186"/>
      <c r="S377" s="186"/>
      <c r="T377" s="187"/>
      <c r="AT377" s="188" t="s">
        <v>138</v>
      </c>
      <c r="AU377" s="188" t="s">
        <v>84</v>
      </c>
      <c r="AV377" s="10" t="s">
        <v>84</v>
      </c>
      <c r="AW377" s="10" t="s">
        <v>37</v>
      </c>
      <c r="AX377" s="10" t="s">
        <v>75</v>
      </c>
      <c r="AY377" s="188" t="s">
        <v>123</v>
      </c>
    </row>
    <row r="378" spans="2:65" s="11" customFormat="1" ht="11.25" x14ac:dyDescent="0.2">
      <c r="B378" s="189"/>
      <c r="C378" s="190"/>
      <c r="D378" s="175" t="s">
        <v>138</v>
      </c>
      <c r="E378" s="191" t="s">
        <v>1</v>
      </c>
      <c r="F378" s="192" t="s">
        <v>140</v>
      </c>
      <c r="G378" s="190"/>
      <c r="H378" s="193">
        <v>35.020000000000003</v>
      </c>
      <c r="I378" s="194"/>
      <c r="J378" s="190"/>
      <c r="K378" s="190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138</v>
      </c>
      <c r="AU378" s="199" t="s">
        <v>84</v>
      </c>
      <c r="AV378" s="11" t="s">
        <v>122</v>
      </c>
      <c r="AW378" s="11" t="s">
        <v>37</v>
      </c>
      <c r="AX378" s="11" t="s">
        <v>23</v>
      </c>
      <c r="AY378" s="199" t="s">
        <v>123</v>
      </c>
    </row>
    <row r="379" spans="2:65" s="1" customFormat="1" ht="16.5" customHeight="1" x14ac:dyDescent="0.2">
      <c r="B379" s="32"/>
      <c r="C379" s="163" t="s">
        <v>589</v>
      </c>
      <c r="D379" s="163" t="s">
        <v>124</v>
      </c>
      <c r="E379" s="164" t="s">
        <v>590</v>
      </c>
      <c r="F379" s="165" t="s">
        <v>591</v>
      </c>
      <c r="G379" s="166" t="s">
        <v>160</v>
      </c>
      <c r="H379" s="167">
        <v>14.56</v>
      </c>
      <c r="I379" s="168"/>
      <c r="J379" s="169">
        <f>ROUND(I379*H379,2)</f>
        <v>0</v>
      </c>
      <c r="K379" s="165" t="s">
        <v>128</v>
      </c>
      <c r="L379" s="36"/>
      <c r="M379" s="170" t="s">
        <v>1</v>
      </c>
      <c r="N379" s="171" t="s">
        <v>46</v>
      </c>
      <c r="O379" s="58"/>
      <c r="P379" s="172">
        <f>O379*H379</f>
        <v>0</v>
      </c>
      <c r="Q379" s="172">
        <v>0.31879000000000002</v>
      </c>
      <c r="R379" s="172">
        <f>Q379*H379</f>
        <v>4.6415824000000008</v>
      </c>
      <c r="S379" s="172">
        <v>0</v>
      </c>
      <c r="T379" s="173">
        <f>S379*H379</f>
        <v>0</v>
      </c>
      <c r="AR379" s="15" t="s">
        <v>122</v>
      </c>
      <c r="AT379" s="15" t="s">
        <v>124</v>
      </c>
      <c r="AU379" s="15" t="s">
        <v>84</v>
      </c>
      <c r="AY379" s="15" t="s">
        <v>123</v>
      </c>
      <c r="BE379" s="174">
        <f>IF(N379="základní",J379,0)</f>
        <v>0</v>
      </c>
      <c r="BF379" s="174">
        <f>IF(N379="snížená",J379,0)</f>
        <v>0</v>
      </c>
      <c r="BG379" s="174">
        <f>IF(N379="zákl. přenesená",J379,0)</f>
        <v>0</v>
      </c>
      <c r="BH379" s="174">
        <f>IF(N379="sníž. přenesená",J379,0)</f>
        <v>0</v>
      </c>
      <c r="BI379" s="174">
        <f>IF(N379="nulová",J379,0)</f>
        <v>0</v>
      </c>
      <c r="BJ379" s="15" t="s">
        <v>23</v>
      </c>
      <c r="BK379" s="174">
        <f>ROUND(I379*H379,2)</f>
        <v>0</v>
      </c>
      <c r="BL379" s="15" t="s">
        <v>122</v>
      </c>
      <c r="BM379" s="15" t="s">
        <v>592</v>
      </c>
    </row>
    <row r="380" spans="2:65" s="1" customFormat="1" ht="11.25" x14ac:dyDescent="0.2">
      <c r="B380" s="32"/>
      <c r="C380" s="33"/>
      <c r="D380" s="175" t="s">
        <v>131</v>
      </c>
      <c r="E380" s="33"/>
      <c r="F380" s="176" t="s">
        <v>593</v>
      </c>
      <c r="G380" s="33"/>
      <c r="H380" s="33"/>
      <c r="I380" s="101"/>
      <c r="J380" s="33"/>
      <c r="K380" s="33"/>
      <c r="L380" s="36"/>
      <c r="M380" s="177"/>
      <c r="N380" s="58"/>
      <c r="O380" s="58"/>
      <c r="P380" s="58"/>
      <c r="Q380" s="58"/>
      <c r="R380" s="58"/>
      <c r="S380" s="58"/>
      <c r="T380" s="59"/>
      <c r="AT380" s="15" t="s">
        <v>131</v>
      </c>
      <c r="AU380" s="15" t="s">
        <v>84</v>
      </c>
    </row>
    <row r="381" spans="2:65" s="10" customFormat="1" ht="11.25" x14ac:dyDescent="0.2">
      <c r="B381" s="178"/>
      <c r="C381" s="179"/>
      <c r="D381" s="175" t="s">
        <v>138</v>
      </c>
      <c r="E381" s="180" t="s">
        <v>1</v>
      </c>
      <c r="F381" s="181" t="s">
        <v>594</v>
      </c>
      <c r="G381" s="179"/>
      <c r="H381" s="182">
        <v>14.56</v>
      </c>
      <c r="I381" s="183"/>
      <c r="J381" s="179"/>
      <c r="K381" s="179"/>
      <c r="L381" s="184"/>
      <c r="M381" s="185"/>
      <c r="N381" s="186"/>
      <c r="O381" s="186"/>
      <c r="P381" s="186"/>
      <c r="Q381" s="186"/>
      <c r="R381" s="186"/>
      <c r="S381" s="186"/>
      <c r="T381" s="187"/>
      <c r="AT381" s="188" t="s">
        <v>138</v>
      </c>
      <c r="AU381" s="188" t="s">
        <v>84</v>
      </c>
      <c r="AV381" s="10" t="s">
        <v>84</v>
      </c>
      <c r="AW381" s="10" t="s">
        <v>37</v>
      </c>
      <c r="AX381" s="10" t="s">
        <v>75</v>
      </c>
      <c r="AY381" s="188" t="s">
        <v>123</v>
      </c>
    </row>
    <row r="382" spans="2:65" s="11" customFormat="1" ht="11.25" x14ac:dyDescent="0.2">
      <c r="B382" s="189"/>
      <c r="C382" s="190"/>
      <c r="D382" s="175" t="s">
        <v>138</v>
      </c>
      <c r="E382" s="191" t="s">
        <v>1</v>
      </c>
      <c r="F382" s="192" t="s">
        <v>140</v>
      </c>
      <c r="G382" s="190"/>
      <c r="H382" s="193">
        <v>14.56</v>
      </c>
      <c r="I382" s="194"/>
      <c r="J382" s="190"/>
      <c r="K382" s="190"/>
      <c r="L382" s="195"/>
      <c r="M382" s="196"/>
      <c r="N382" s="197"/>
      <c r="O382" s="197"/>
      <c r="P382" s="197"/>
      <c r="Q382" s="197"/>
      <c r="R382" s="197"/>
      <c r="S382" s="197"/>
      <c r="T382" s="198"/>
      <c r="AT382" s="199" t="s">
        <v>138</v>
      </c>
      <c r="AU382" s="199" t="s">
        <v>84</v>
      </c>
      <c r="AV382" s="11" t="s">
        <v>122</v>
      </c>
      <c r="AW382" s="11" t="s">
        <v>37</v>
      </c>
      <c r="AX382" s="11" t="s">
        <v>23</v>
      </c>
      <c r="AY382" s="199" t="s">
        <v>123</v>
      </c>
    </row>
    <row r="383" spans="2:65" s="1" customFormat="1" ht="16.5" customHeight="1" x14ac:dyDescent="0.2">
      <c r="B383" s="32"/>
      <c r="C383" s="163" t="s">
        <v>595</v>
      </c>
      <c r="D383" s="163" t="s">
        <v>124</v>
      </c>
      <c r="E383" s="164" t="s">
        <v>596</v>
      </c>
      <c r="F383" s="165" t="s">
        <v>597</v>
      </c>
      <c r="G383" s="166" t="s">
        <v>235</v>
      </c>
      <c r="H383" s="167">
        <v>1.611</v>
      </c>
      <c r="I383" s="168"/>
      <c r="J383" s="169">
        <f>ROUND(I383*H383,2)</f>
        <v>0</v>
      </c>
      <c r="K383" s="165" t="s">
        <v>128</v>
      </c>
      <c r="L383" s="36"/>
      <c r="M383" s="170" t="s">
        <v>1</v>
      </c>
      <c r="N383" s="171" t="s">
        <v>46</v>
      </c>
      <c r="O383" s="58"/>
      <c r="P383" s="172">
        <f>O383*H383</f>
        <v>0</v>
      </c>
      <c r="Q383" s="172">
        <v>2.16</v>
      </c>
      <c r="R383" s="172">
        <f>Q383*H383</f>
        <v>3.4797600000000002</v>
      </c>
      <c r="S383" s="172">
        <v>0</v>
      </c>
      <c r="T383" s="173">
        <f>S383*H383</f>
        <v>0</v>
      </c>
      <c r="AR383" s="15" t="s">
        <v>122</v>
      </c>
      <c r="AT383" s="15" t="s">
        <v>124</v>
      </c>
      <c r="AU383" s="15" t="s">
        <v>84</v>
      </c>
      <c r="AY383" s="15" t="s">
        <v>123</v>
      </c>
      <c r="BE383" s="174">
        <f>IF(N383="základní",J383,0)</f>
        <v>0</v>
      </c>
      <c r="BF383" s="174">
        <f>IF(N383="snížená",J383,0)</f>
        <v>0</v>
      </c>
      <c r="BG383" s="174">
        <f>IF(N383="zákl. přenesená",J383,0)</f>
        <v>0</v>
      </c>
      <c r="BH383" s="174">
        <f>IF(N383="sníž. přenesená",J383,0)</f>
        <v>0</v>
      </c>
      <c r="BI383" s="174">
        <f>IF(N383="nulová",J383,0)</f>
        <v>0</v>
      </c>
      <c r="BJ383" s="15" t="s">
        <v>23</v>
      </c>
      <c r="BK383" s="174">
        <f>ROUND(I383*H383,2)</f>
        <v>0</v>
      </c>
      <c r="BL383" s="15" t="s">
        <v>122</v>
      </c>
      <c r="BM383" s="15" t="s">
        <v>598</v>
      </c>
    </row>
    <row r="384" spans="2:65" s="1" customFormat="1" ht="11.25" x14ac:dyDescent="0.2">
      <c r="B384" s="32"/>
      <c r="C384" s="33"/>
      <c r="D384" s="175" t="s">
        <v>131</v>
      </c>
      <c r="E384" s="33"/>
      <c r="F384" s="176" t="s">
        <v>599</v>
      </c>
      <c r="G384" s="33"/>
      <c r="H384" s="33"/>
      <c r="I384" s="101"/>
      <c r="J384" s="33"/>
      <c r="K384" s="33"/>
      <c r="L384" s="36"/>
      <c r="M384" s="177"/>
      <c r="N384" s="58"/>
      <c r="O384" s="58"/>
      <c r="P384" s="58"/>
      <c r="Q384" s="58"/>
      <c r="R384" s="58"/>
      <c r="S384" s="58"/>
      <c r="T384" s="59"/>
      <c r="AT384" s="15" t="s">
        <v>131</v>
      </c>
      <c r="AU384" s="15" t="s">
        <v>84</v>
      </c>
    </row>
    <row r="385" spans="2:65" s="10" customFormat="1" ht="11.25" x14ac:dyDescent="0.2">
      <c r="B385" s="178"/>
      <c r="C385" s="179"/>
      <c r="D385" s="175" t="s">
        <v>138</v>
      </c>
      <c r="E385" s="180" t="s">
        <v>1</v>
      </c>
      <c r="F385" s="181" t="s">
        <v>600</v>
      </c>
      <c r="G385" s="179"/>
      <c r="H385" s="182">
        <v>1.611</v>
      </c>
      <c r="I385" s="183"/>
      <c r="J385" s="179"/>
      <c r="K385" s="179"/>
      <c r="L385" s="184"/>
      <c r="M385" s="185"/>
      <c r="N385" s="186"/>
      <c r="O385" s="186"/>
      <c r="P385" s="186"/>
      <c r="Q385" s="186"/>
      <c r="R385" s="186"/>
      <c r="S385" s="186"/>
      <c r="T385" s="187"/>
      <c r="AT385" s="188" t="s">
        <v>138</v>
      </c>
      <c r="AU385" s="188" t="s">
        <v>84</v>
      </c>
      <c r="AV385" s="10" t="s">
        <v>84</v>
      </c>
      <c r="AW385" s="10" t="s">
        <v>37</v>
      </c>
      <c r="AX385" s="10" t="s">
        <v>75</v>
      </c>
      <c r="AY385" s="188" t="s">
        <v>123</v>
      </c>
    </row>
    <row r="386" spans="2:65" s="11" customFormat="1" ht="11.25" x14ac:dyDescent="0.2">
      <c r="B386" s="189"/>
      <c r="C386" s="190"/>
      <c r="D386" s="175" t="s">
        <v>138</v>
      </c>
      <c r="E386" s="191" t="s">
        <v>1</v>
      </c>
      <c r="F386" s="192" t="s">
        <v>140</v>
      </c>
      <c r="G386" s="190"/>
      <c r="H386" s="193">
        <v>1.611</v>
      </c>
      <c r="I386" s="194"/>
      <c r="J386" s="190"/>
      <c r="K386" s="190"/>
      <c r="L386" s="195"/>
      <c r="M386" s="196"/>
      <c r="N386" s="197"/>
      <c r="O386" s="197"/>
      <c r="P386" s="197"/>
      <c r="Q386" s="197"/>
      <c r="R386" s="197"/>
      <c r="S386" s="197"/>
      <c r="T386" s="198"/>
      <c r="AT386" s="199" t="s">
        <v>138</v>
      </c>
      <c r="AU386" s="199" t="s">
        <v>84</v>
      </c>
      <c r="AV386" s="11" t="s">
        <v>122</v>
      </c>
      <c r="AW386" s="11" t="s">
        <v>37</v>
      </c>
      <c r="AX386" s="11" t="s">
        <v>23</v>
      </c>
      <c r="AY386" s="199" t="s">
        <v>123</v>
      </c>
    </row>
    <row r="387" spans="2:65" s="1" customFormat="1" ht="16.5" customHeight="1" x14ac:dyDescent="0.2">
      <c r="B387" s="32"/>
      <c r="C387" s="163" t="s">
        <v>601</v>
      </c>
      <c r="D387" s="163" t="s">
        <v>124</v>
      </c>
      <c r="E387" s="164" t="s">
        <v>602</v>
      </c>
      <c r="F387" s="165" t="s">
        <v>603</v>
      </c>
      <c r="G387" s="166" t="s">
        <v>160</v>
      </c>
      <c r="H387" s="167">
        <v>35.020000000000003</v>
      </c>
      <c r="I387" s="168"/>
      <c r="J387" s="169">
        <f>ROUND(I387*H387,2)</f>
        <v>0</v>
      </c>
      <c r="K387" s="165" t="s">
        <v>128</v>
      </c>
      <c r="L387" s="36"/>
      <c r="M387" s="170" t="s">
        <v>1</v>
      </c>
      <c r="N387" s="171" t="s">
        <v>46</v>
      </c>
      <c r="O387" s="58"/>
      <c r="P387" s="172">
        <f>O387*H387</f>
        <v>0</v>
      </c>
      <c r="Q387" s="172">
        <v>0.40242</v>
      </c>
      <c r="R387" s="172">
        <f>Q387*H387</f>
        <v>14.092748400000001</v>
      </c>
      <c r="S387" s="172">
        <v>0</v>
      </c>
      <c r="T387" s="173">
        <f>S387*H387</f>
        <v>0</v>
      </c>
      <c r="AR387" s="15" t="s">
        <v>122</v>
      </c>
      <c r="AT387" s="15" t="s">
        <v>124</v>
      </c>
      <c r="AU387" s="15" t="s">
        <v>84</v>
      </c>
      <c r="AY387" s="15" t="s">
        <v>123</v>
      </c>
      <c r="BE387" s="174">
        <f>IF(N387="základní",J387,0)</f>
        <v>0</v>
      </c>
      <c r="BF387" s="174">
        <f>IF(N387="snížená",J387,0)</f>
        <v>0</v>
      </c>
      <c r="BG387" s="174">
        <f>IF(N387="zákl. přenesená",J387,0)</f>
        <v>0</v>
      </c>
      <c r="BH387" s="174">
        <f>IF(N387="sníž. přenesená",J387,0)</f>
        <v>0</v>
      </c>
      <c r="BI387" s="174">
        <f>IF(N387="nulová",J387,0)</f>
        <v>0</v>
      </c>
      <c r="BJ387" s="15" t="s">
        <v>23</v>
      </c>
      <c r="BK387" s="174">
        <f>ROUND(I387*H387,2)</f>
        <v>0</v>
      </c>
      <c r="BL387" s="15" t="s">
        <v>122</v>
      </c>
      <c r="BM387" s="15" t="s">
        <v>604</v>
      </c>
    </row>
    <row r="388" spans="2:65" s="1" customFormat="1" ht="19.5" x14ac:dyDescent="0.2">
      <c r="B388" s="32"/>
      <c r="C388" s="33"/>
      <c r="D388" s="175" t="s">
        <v>131</v>
      </c>
      <c r="E388" s="33"/>
      <c r="F388" s="176" t="s">
        <v>605</v>
      </c>
      <c r="G388" s="33"/>
      <c r="H388" s="33"/>
      <c r="I388" s="101"/>
      <c r="J388" s="33"/>
      <c r="K388" s="33"/>
      <c r="L388" s="36"/>
      <c r="M388" s="177"/>
      <c r="N388" s="58"/>
      <c r="O388" s="58"/>
      <c r="P388" s="58"/>
      <c r="Q388" s="58"/>
      <c r="R388" s="58"/>
      <c r="S388" s="58"/>
      <c r="T388" s="59"/>
      <c r="AT388" s="15" t="s">
        <v>131</v>
      </c>
      <c r="AU388" s="15" t="s">
        <v>84</v>
      </c>
    </row>
    <row r="389" spans="2:65" s="10" customFormat="1" ht="11.25" x14ac:dyDescent="0.2">
      <c r="B389" s="178"/>
      <c r="C389" s="179"/>
      <c r="D389" s="175" t="s">
        <v>138</v>
      </c>
      <c r="E389" s="180" t="s">
        <v>1</v>
      </c>
      <c r="F389" s="181" t="s">
        <v>587</v>
      </c>
      <c r="G389" s="179"/>
      <c r="H389" s="182">
        <v>14.56</v>
      </c>
      <c r="I389" s="183"/>
      <c r="J389" s="179"/>
      <c r="K389" s="179"/>
      <c r="L389" s="184"/>
      <c r="M389" s="185"/>
      <c r="N389" s="186"/>
      <c r="O389" s="186"/>
      <c r="P389" s="186"/>
      <c r="Q389" s="186"/>
      <c r="R389" s="186"/>
      <c r="S389" s="186"/>
      <c r="T389" s="187"/>
      <c r="AT389" s="188" t="s">
        <v>138</v>
      </c>
      <c r="AU389" s="188" t="s">
        <v>84</v>
      </c>
      <c r="AV389" s="10" t="s">
        <v>84</v>
      </c>
      <c r="AW389" s="10" t="s">
        <v>37</v>
      </c>
      <c r="AX389" s="10" t="s">
        <v>75</v>
      </c>
      <c r="AY389" s="188" t="s">
        <v>123</v>
      </c>
    </row>
    <row r="390" spans="2:65" s="10" customFormat="1" ht="11.25" x14ac:dyDescent="0.2">
      <c r="B390" s="178"/>
      <c r="C390" s="179"/>
      <c r="D390" s="175" t="s">
        <v>138</v>
      </c>
      <c r="E390" s="180" t="s">
        <v>1</v>
      </c>
      <c r="F390" s="181" t="s">
        <v>588</v>
      </c>
      <c r="G390" s="179"/>
      <c r="H390" s="182">
        <v>20.46</v>
      </c>
      <c r="I390" s="183"/>
      <c r="J390" s="179"/>
      <c r="K390" s="179"/>
      <c r="L390" s="184"/>
      <c r="M390" s="185"/>
      <c r="N390" s="186"/>
      <c r="O390" s="186"/>
      <c r="P390" s="186"/>
      <c r="Q390" s="186"/>
      <c r="R390" s="186"/>
      <c r="S390" s="186"/>
      <c r="T390" s="187"/>
      <c r="AT390" s="188" t="s">
        <v>138</v>
      </c>
      <c r="AU390" s="188" t="s">
        <v>84</v>
      </c>
      <c r="AV390" s="10" t="s">
        <v>84</v>
      </c>
      <c r="AW390" s="10" t="s">
        <v>37</v>
      </c>
      <c r="AX390" s="10" t="s">
        <v>75</v>
      </c>
      <c r="AY390" s="188" t="s">
        <v>123</v>
      </c>
    </row>
    <row r="391" spans="2:65" s="11" customFormat="1" ht="11.25" x14ac:dyDescent="0.2">
      <c r="B391" s="189"/>
      <c r="C391" s="190"/>
      <c r="D391" s="175" t="s">
        <v>138</v>
      </c>
      <c r="E391" s="191" t="s">
        <v>1</v>
      </c>
      <c r="F391" s="192" t="s">
        <v>140</v>
      </c>
      <c r="G391" s="190"/>
      <c r="H391" s="193">
        <v>35.020000000000003</v>
      </c>
      <c r="I391" s="194"/>
      <c r="J391" s="190"/>
      <c r="K391" s="190"/>
      <c r="L391" s="195"/>
      <c r="M391" s="196"/>
      <c r="N391" s="197"/>
      <c r="O391" s="197"/>
      <c r="P391" s="197"/>
      <c r="Q391" s="197"/>
      <c r="R391" s="197"/>
      <c r="S391" s="197"/>
      <c r="T391" s="198"/>
      <c r="AT391" s="199" t="s">
        <v>138</v>
      </c>
      <c r="AU391" s="199" t="s">
        <v>84</v>
      </c>
      <c r="AV391" s="11" t="s">
        <v>122</v>
      </c>
      <c r="AW391" s="11" t="s">
        <v>37</v>
      </c>
      <c r="AX391" s="11" t="s">
        <v>23</v>
      </c>
      <c r="AY391" s="199" t="s">
        <v>123</v>
      </c>
    </row>
    <row r="392" spans="2:65" s="1" customFormat="1" ht="16.5" customHeight="1" x14ac:dyDescent="0.2">
      <c r="B392" s="32"/>
      <c r="C392" s="163" t="s">
        <v>606</v>
      </c>
      <c r="D392" s="163" t="s">
        <v>124</v>
      </c>
      <c r="E392" s="164" t="s">
        <v>607</v>
      </c>
      <c r="F392" s="165" t="s">
        <v>608</v>
      </c>
      <c r="G392" s="166" t="s">
        <v>160</v>
      </c>
      <c r="H392" s="167">
        <v>2.2000000000000002</v>
      </c>
      <c r="I392" s="168"/>
      <c r="J392" s="169">
        <f>ROUND(I392*H392,2)</f>
        <v>0</v>
      </c>
      <c r="K392" s="165" t="s">
        <v>128</v>
      </c>
      <c r="L392" s="36"/>
      <c r="M392" s="170" t="s">
        <v>1</v>
      </c>
      <c r="N392" s="171" t="s">
        <v>46</v>
      </c>
      <c r="O392" s="58"/>
      <c r="P392" s="172">
        <f>O392*H392</f>
        <v>0</v>
      </c>
      <c r="Q392" s="172">
        <v>1.2878099999999999</v>
      </c>
      <c r="R392" s="172">
        <f>Q392*H392</f>
        <v>2.8331819999999999</v>
      </c>
      <c r="S392" s="172">
        <v>0</v>
      </c>
      <c r="T392" s="173">
        <f>S392*H392</f>
        <v>0</v>
      </c>
      <c r="AR392" s="15" t="s">
        <v>122</v>
      </c>
      <c r="AT392" s="15" t="s">
        <v>124</v>
      </c>
      <c r="AU392" s="15" t="s">
        <v>84</v>
      </c>
      <c r="AY392" s="15" t="s">
        <v>123</v>
      </c>
      <c r="BE392" s="174">
        <f>IF(N392="základní",J392,0)</f>
        <v>0</v>
      </c>
      <c r="BF392" s="174">
        <f>IF(N392="snížená",J392,0)</f>
        <v>0</v>
      </c>
      <c r="BG392" s="174">
        <f>IF(N392="zákl. přenesená",J392,0)</f>
        <v>0</v>
      </c>
      <c r="BH392" s="174">
        <f>IF(N392="sníž. přenesená",J392,0)</f>
        <v>0</v>
      </c>
      <c r="BI392" s="174">
        <f>IF(N392="nulová",J392,0)</f>
        <v>0</v>
      </c>
      <c r="BJ392" s="15" t="s">
        <v>23</v>
      </c>
      <c r="BK392" s="174">
        <f>ROUND(I392*H392,2)</f>
        <v>0</v>
      </c>
      <c r="BL392" s="15" t="s">
        <v>122</v>
      </c>
      <c r="BM392" s="15" t="s">
        <v>609</v>
      </c>
    </row>
    <row r="393" spans="2:65" s="1" customFormat="1" ht="19.5" x14ac:dyDescent="0.2">
      <c r="B393" s="32"/>
      <c r="C393" s="33"/>
      <c r="D393" s="175" t="s">
        <v>131</v>
      </c>
      <c r="E393" s="33"/>
      <c r="F393" s="176" t="s">
        <v>610</v>
      </c>
      <c r="G393" s="33"/>
      <c r="H393" s="33"/>
      <c r="I393" s="101"/>
      <c r="J393" s="33"/>
      <c r="K393" s="33"/>
      <c r="L393" s="36"/>
      <c r="M393" s="177"/>
      <c r="N393" s="58"/>
      <c r="O393" s="58"/>
      <c r="P393" s="58"/>
      <c r="Q393" s="58"/>
      <c r="R393" s="58"/>
      <c r="S393" s="58"/>
      <c r="T393" s="59"/>
      <c r="AT393" s="15" t="s">
        <v>131</v>
      </c>
      <c r="AU393" s="15" t="s">
        <v>84</v>
      </c>
    </row>
    <row r="394" spans="2:65" s="10" customFormat="1" ht="11.25" x14ac:dyDescent="0.2">
      <c r="B394" s="178"/>
      <c r="C394" s="179"/>
      <c r="D394" s="175" t="s">
        <v>138</v>
      </c>
      <c r="E394" s="180" t="s">
        <v>1</v>
      </c>
      <c r="F394" s="181" t="s">
        <v>611</v>
      </c>
      <c r="G394" s="179"/>
      <c r="H394" s="182">
        <v>2.2000000000000002</v>
      </c>
      <c r="I394" s="183"/>
      <c r="J394" s="179"/>
      <c r="K394" s="179"/>
      <c r="L394" s="184"/>
      <c r="M394" s="185"/>
      <c r="N394" s="186"/>
      <c r="O394" s="186"/>
      <c r="P394" s="186"/>
      <c r="Q394" s="186"/>
      <c r="R394" s="186"/>
      <c r="S394" s="186"/>
      <c r="T394" s="187"/>
      <c r="AT394" s="188" t="s">
        <v>138</v>
      </c>
      <c r="AU394" s="188" t="s">
        <v>84</v>
      </c>
      <c r="AV394" s="10" t="s">
        <v>84</v>
      </c>
      <c r="AW394" s="10" t="s">
        <v>37</v>
      </c>
      <c r="AX394" s="10" t="s">
        <v>75</v>
      </c>
      <c r="AY394" s="188" t="s">
        <v>123</v>
      </c>
    </row>
    <row r="395" spans="2:65" s="11" customFormat="1" ht="11.25" x14ac:dyDescent="0.2">
      <c r="B395" s="189"/>
      <c r="C395" s="190"/>
      <c r="D395" s="175" t="s">
        <v>138</v>
      </c>
      <c r="E395" s="191" t="s">
        <v>1</v>
      </c>
      <c r="F395" s="192" t="s">
        <v>140</v>
      </c>
      <c r="G395" s="190"/>
      <c r="H395" s="193">
        <v>2.2000000000000002</v>
      </c>
      <c r="I395" s="194"/>
      <c r="J395" s="190"/>
      <c r="K395" s="190"/>
      <c r="L395" s="195"/>
      <c r="M395" s="196"/>
      <c r="N395" s="197"/>
      <c r="O395" s="197"/>
      <c r="P395" s="197"/>
      <c r="Q395" s="197"/>
      <c r="R395" s="197"/>
      <c r="S395" s="197"/>
      <c r="T395" s="198"/>
      <c r="AT395" s="199" t="s">
        <v>138</v>
      </c>
      <c r="AU395" s="199" t="s">
        <v>84</v>
      </c>
      <c r="AV395" s="11" t="s">
        <v>122</v>
      </c>
      <c r="AW395" s="11" t="s">
        <v>37</v>
      </c>
      <c r="AX395" s="11" t="s">
        <v>23</v>
      </c>
      <c r="AY395" s="199" t="s">
        <v>123</v>
      </c>
    </row>
    <row r="396" spans="2:65" s="1" customFormat="1" ht="16.5" customHeight="1" x14ac:dyDescent="0.2">
      <c r="B396" s="32"/>
      <c r="C396" s="222" t="s">
        <v>612</v>
      </c>
      <c r="D396" s="222" t="s">
        <v>320</v>
      </c>
      <c r="E396" s="223" t="s">
        <v>613</v>
      </c>
      <c r="F396" s="224" t="s">
        <v>614</v>
      </c>
      <c r="G396" s="225" t="s">
        <v>388</v>
      </c>
      <c r="H396" s="226">
        <v>21.893999999999998</v>
      </c>
      <c r="I396" s="227"/>
      <c r="J396" s="228">
        <f>ROUND(I396*H396,2)</f>
        <v>0</v>
      </c>
      <c r="K396" s="224" t="s">
        <v>128</v>
      </c>
      <c r="L396" s="229"/>
      <c r="M396" s="230" t="s">
        <v>1</v>
      </c>
      <c r="N396" s="231" t="s">
        <v>46</v>
      </c>
      <c r="O396" s="58"/>
      <c r="P396" s="172">
        <f>O396*H396</f>
        <v>0</v>
      </c>
      <c r="Q396" s="172">
        <v>1</v>
      </c>
      <c r="R396" s="172">
        <f>Q396*H396</f>
        <v>21.893999999999998</v>
      </c>
      <c r="S396" s="172">
        <v>0</v>
      </c>
      <c r="T396" s="173">
        <f>S396*H396</f>
        <v>0</v>
      </c>
      <c r="AR396" s="15" t="s">
        <v>169</v>
      </c>
      <c r="AT396" s="15" t="s">
        <v>320</v>
      </c>
      <c r="AU396" s="15" t="s">
        <v>84</v>
      </c>
      <c r="AY396" s="15" t="s">
        <v>123</v>
      </c>
      <c r="BE396" s="174">
        <f>IF(N396="základní",J396,0)</f>
        <v>0</v>
      </c>
      <c r="BF396" s="174">
        <f>IF(N396="snížená",J396,0)</f>
        <v>0</v>
      </c>
      <c r="BG396" s="174">
        <f>IF(N396="zákl. přenesená",J396,0)</f>
        <v>0</v>
      </c>
      <c r="BH396" s="174">
        <f>IF(N396="sníž. přenesená",J396,0)</f>
        <v>0</v>
      </c>
      <c r="BI396" s="174">
        <f>IF(N396="nulová",J396,0)</f>
        <v>0</v>
      </c>
      <c r="BJ396" s="15" t="s">
        <v>23</v>
      </c>
      <c r="BK396" s="174">
        <f>ROUND(I396*H396,2)</f>
        <v>0</v>
      </c>
      <c r="BL396" s="15" t="s">
        <v>122</v>
      </c>
      <c r="BM396" s="15" t="s">
        <v>615</v>
      </c>
    </row>
    <row r="397" spans="2:65" s="1" customFormat="1" ht="11.25" x14ac:dyDescent="0.2">
      <c r="B397" s="32"/>
      <c r="C397" s="33"/>
      <c r="D397" s="175" t="s">
        <v>131</v>
      </c>
      <c r="E397" s="33"/>
      <c r="F397" s="176" t="s">
        <v>614</v>
      </c>
      <c r="G397" s="33"/>
      <c r="H397" s="33"/>
      <c r="I397" s="101"/>
      <c r="J397" s="33"/>
      <c r="K397" s="33"/>
      <c r="L397" s="36"/>
      <c r="M397" s="177"/>
      <c r="N397" s="58"/>
      <c r="O397" s="58"/>
      <c r="P397" s="58"/>
      <c r="Q397" s="58"/>
      <c r="R397" s="58"/>
      <c r="S397" s="58"/>
      <c r="T397" s="59"/>
      <c r="AT397" s="15" t="s">
        <v>131</v>
      </c>
      <c r="AU397" s="15" t="s">
        <v>84</v>
      </c>
    </row>
    <row r="398" spans="2:65" s="10" customFormat="1" ht="11.25" x14ac:dyDescent="0.2">
      <c r="B398" s="178"/>
      <c r="C398" s="179"/>
      <c r="D398" s="175" t="s">
        <v>138</v>
      </c>
      <c r="E398" s="180" t="s">
        <v>1</v>
      </c>
      <c r="F398" s="181" t="s">
        <v>616</v>
      </c>
      <c r="G398" s="179"/>
      <c r="H398" s="182">
        <v>20.6</v>
      </c>
      <c r="I398" s="183"/>
      <c r="J398" s="179"/>
      <c r="K398" s="179"/>
      <c r="L398" s="184"/>
      <c r="M398" s="185"/>
      <c r="N398" s="186"/>
      <c r="O398" s="186"/>
      <c r="P398" s="186"/>
      <c r="Q398" s="186"/>
      <c r="R398" s="186"/>
      <c r="S398" s="186"/>
      <c r="T398" s="187"/>
      <c r="AT398" s="188" t="s">
        <v>138</v>
      </c>
      <c r="AU398" s="188" t="s">
        <v>84</v>
      </c>
      <c r="AV398" s="10" t="s">
        <v>84</v>
      </c>
      <c r="AW398" s="10" t="s">
        <v>37</v>
      </c>
      <c r="AX398" s="10" t="s">
        <v>75</v>
      </c>
      <c r="AY398" s="188" t="s">
        <v>123</v>
      </c>
    </row>
    <row r="399" spans="2:65" s="10" customFormat="1" ht="11.25" x14ac:dyDescent="0.2">
      <c r="B399" s="178"/>
      <c r="C399" s="179"/>
      <c r="D399" s="175" t="s">
        <v>138</v>
      </c>
      <c r="E399" s="180" t="s">
        <v>1</v>
      </c>
      <c r="F399" s="181" t="s">
        <v>617</v>
      </c>
      <c r="G399" s="179"/>
      <c r="H399" s="182">
        <v>1.294</v>
      </c>
      <c r="I399" s="183"/>
      <c r="J399" s="179"/>
      <c r="K399" s="179"/>
      <c r="L399" s="184"/>
      <c r="M399" s="185"/>
      <c r="N399" s="186"/>
      <c r="O399" s="186"/>
      <c r="P399" s="186"/>
      <c r="Q399" s="186"/>
      <c r="R399" s="186"/>
      <c r="S399" s="186"/>
      <c r="T399" s="187"/>
      <c r="AT399" s="188" t="s">
        <v>138</v>
      </c>
      <c r="AU399" s="188" t="s">
        <v>84</v>
      </c>
      <c r="AV399" s="10" t="s">
        <v>84</v>
      </c>
      <c r="AW399" s="10" t="s">
        <v>37</v>
      </c>
      <c r="AX399" s="10" t="s">
        <v>75</v>
      </c>
      <c r="AY399" s="188" t="s">
        <v>123</v>
      </c>
    </row>
    <row r="400" spans="2:65" s="11" customFormat="1" ht="11.25" x14ac:dyDescent="0.2">
      <c r="B400" s="189"/>
      <c r="C400" s="190"/>
      <c r="D400" s="175" t="s">
        <v>138</v>
      </c>
      <c r="E400" s="191" t="s">
        <v>1</v>
      </c>
      <c r="F400" s="192" t="s">
        <v>140</v>
      </c>
      <c r="G400" s="190"/>
      <c r="H400" s="193">
        <v>21.893999999999998</v>
      </c>
      <c r="I400" s="194"/>
      <c r="J400" s="190"/>
      <c r="K400" s="190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138</v>
      </c>
      <c r="AU400" s="199" t="s">
        <v>84</v>
      </c>
      <c r="AV400" s="11" t="s">
        <v>122</v>
      </c>
      <c r="AW400" s="11" t="s">
        <v>37</v>
      </c>
      <c r="AX400" s="11" t="s">
        <v>23</v>
      </c>
      <c r="AY400" s="199" t="s">
        <v>123</v>
      </c>
    </row>
    <row r="401" spans="2:65" s="9" customFormat="1" ht="22.9" customHeight="1" x14ac:dyDescent="0.2">
      <c r="B401" s="149"/>
      <c r="C401" s="150"/>
      <c r="D401" s="151" t="s">
        <v>74</v>
      </c>
      <c r="E401" s="220" t="s">
        <v>169</v>
      </c>
      <c r="F401" s="220" t="s">
        <v>618</v>
      </c>
      <c r="G401" s="150"/>
      <c r="H401" s="150"/>
      <c r="I401" s="153"/>
      <c r="J401" s="221">
        <f>BK401</f>
        <v>0</v>
      </c>
      <c r="K401" s="150"/>
      <c r="L401" s="155"/>
      <c r="M401" s="156"/>
      <c r="N401" s="157"/>
      <c r="O401" s="157"/>
      <c r="P401" s="158">
        <f>SUM(P402:P417)</f>
        <v>0</v>
      </c>
      <c r="Q401" s="157"/>
      <c r="R401" s="158">
        <f>SUM(R402:R417)</f>
        <v>0.27492</v>
      </c>
      <c r="S401" s="157"/>
      <c r="T401" s="159">
        <f>SUM(T402:T417)</f>
        <v>0</v>
      </c>
      <c r="AR401" s="160" t="s">
        <v>23</v>
      </c>
      <c r="AT401" s="161" t="s">
        <v>74</v>
      </c>
      <c r="AU401" s="161" t="s">
        <v>23</v>
      </c>
      <c r="AY401" s="160" t="s">
        <v>123</v>
      </c>
      <c r="BK401" s="162">
        <f>SUM(BK402:BK417)</f>
        <v>0</v>
      </c>
    </row>
    <row r="402" spans="2:65" s="1" customFormat="1" ht="16.5" customHeight="1" x14ac:dyDescent="0.2">
      <c r="B402" s="32"/>
      <c r="C402" s="163" t="s">
        <v>619</v>
      </c>
      <c r="D402" s="163" t="s">
        <v>124</v>
      </c>
      <c r="E402" s="164" t="s">
        <v>620</v>
      </c>
      <c r="F402" s="165" t="s">
        <v>621</v>
      </c>
      <c r="G402" s="166" t="s">
        <v>219</v>
      </c>
      <c r="H402" s="167">
        <v>1</v>
      </c>
      <c r="I402" s="168"/>
      <c r="J402" s="169">
        <f>ROUND(I402*H402,2)</f>
        <v>0</v>
      </c>
      <c r="K402" s="165" t="s">
        <v>1</v>
      </c>
      <c r="L402" s="36"/>
      <c r="M402" s="170" t="s">
        <v>1</v>
      </c>
      <c r="N402" s="171" t="s">
        <v>46</v>
      </c>
      <c r="O402" s="58"/>
      <c r="P402" s="172">
        <f>O402*H402</f>
        <v>0</v>
      </c>
      <c r="Q402" s="172">
        <v>1E-4</v>
      </c>
      <c r="R402" s="172">
        <f>Q402*H402</f>
        <v>1E-4</v>
      </c>
      <c r="S402" s="172">
        <v>0</v>
      </c>
      <c r="T402" s="173">
        <f>S402*H402</f>
        <v>0</v>
      </c>
      <c r="AR402" s="15" t="s">
        <v>122</v>
      </c>
      <c r="AT402" s="15" t="s">
        <v>124</v>
      </c>
      <c r="AU402" s="15" t="s">
        <v>84</v>
      </c>
      <c r="AY402" s="15" t="s">
        <v>123</v>
      </c>
      <c r="BE402" s="174">
        <f>IF(N402="základní",J402,0)</f>
        <v>0</v>
      </c>
      <c r="BF402" s="174">
        <f>IF(N402="snížená",J402,0)</f>
        <v>0</v>
      </c>
      <c r="BG402" s="174">
        <f>IF(N402="zákl. přenesená",J402,0)</f>
        <v>0</v>
      </c>
      <c r="BH402" s="174">
        <f>IF(N402="sníž. přenesená",J402,0)</f>
        <v>0</v>
      </c>
      <c r="BI402" s="174">
        <f>IF(N402="nulová",J402,0)</f>
        <v>0</v>
      </c>
      <c r="BJ402" s="15" t="s">
        <v>23</v>
      </c>
      <c r="BK402" s="174">
        <f>ROUND(I402*H402,2)</f>
        <v>0</v>
      </c>
      <c r="BL402" s="15" t="s">
        <v>122</v>
      </c>
      <c r="BM402" s="15" t="s">
        <v>622</v>
      </c>
    </row>
    <row r="403" spans="2:65" s="1" customFormat="1" ht="11.25" x14ac:dyDescent="0.2">
      <c r="B403" s="32"/>
      <c r="C403" s="33"/>
      <c r="D403" s="175" t="s">
        <v>131</v>
      </c>
      <c r="E403" s="33"/>
      <c r="F403" s="176" t="s">
        <v>623</v>
      </c>
      <c r="G403" s="33"/>
      <c r="H403" s="33"/>
      <c r="I403" s="101"/>
      <c r="J403" s="33"/>
      <c r="K403" s="33"/>
      <c r="L403" s="36"/>
      <c r="M403" s="177"/>
      <c r="N403" s="58"/>
      <c r="O403" s="58"/>
      <c r="P403" s="58"/>
      <c r="Q403" s="58"/>
      <c r="R403" s="58"/>
      <c r="S403" s="58"/>
      <c r="T403" s="59"/>
      <c r="AT403" s="15" t="s">
        <v>131</v>
      </c>
      <c r="AU403" s="15" t="s">
        <v>84</v>
      </c>
    </row>
    <row r="404" spans="2:65" s="10" customFormat="1" ht="11.25" x14ac:dyDescent="0.2">
      <c r="B404" s="178"/>
      <c r="C404" s="179"/>
      <c r="D404" s="175" t="s">
        <v>138</v>
      </c>
      <c r="E404" s="180" t="s">
        <v>1</v>
      </c>
      <c r="F404" s="181" t="s">
        <v>624</v>
      </c>
      <c r="G404" s="179"/>
      <c r="H404" s="182">
        <v>1</v>
      </c>
      <c r="I404" s="183"/>
      <c r="J404" s="179"/>
      <c r="K404" s="179"/>
      <c r="L404" s="184"/>
      <c r="M404" s="185"/>
      <c r="N404" s="186"/>
      <c r="O404" s="186"/>
      <c r="P404" s="186"/>
      <c r="Q404" s="186"/>
      <c r="R404" s="186"/>
      <c r="S404" s="186"/>
      <c r="T404" s="187"/>
      <c r="AT404" s="188" t="s">
        <v>138</v>
      </c>
      <c r="AU404" s="188" t="s">
        <v>84</v>
      </c>
      <c r="AV404" s="10" t="s">
        <v>84</v>
      </c>
      <c r="AW404" s="10" t="s">
        <v>37</v>
      </c>
      <c r="AX404" s="10" t="s">
        <v>75</v>
      </c>
      <c r="AY404" s="188" t="s">
        <v>123</v>
      </c>
    </row>
    <row r="405" spans="2:65" s="11" customFormat="1" ht="11.25" x14ac:dyDescent="0.2">
      <c r="B405" s="189"/>
      <c r="C405" s="190"/>
      <c r="D405" s="175" t="s">
        <v>138</v>
      </c>
      <c r="E405" s="191" t="s">
        <v>1</v>
      </c>
      <c r="F405" s="192" t="s">
        <v>140</v>
      </c>
      <c r="G405" s="190"/>
      <c r="H405" s="193">
        <v>1</v>
      </c>
      <c r="I405" s="194"/>
      <c r="J405" s="190"/>
      <c r="K405" s="190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138</v>
      </c>
      <c r="AU405" s="199" t="s">
        <v>84</v>
      </c>
      <c r="AV405" s="11" t="s">
        <v>122</v>
      </c>
      <c r="AW405" s="11" t="s">
        <v>37</v>
      </c>
      <c r="AX405" s="11" t="s">
        <v>23</v>
      </c>
      <c r="AY405" s="199" t="s">
        <v>123</v>
      </c>
    </row>
    <row r="406" spans="2:65" s="1" customFormat="1" ht="16.5" customHeight="1" x14ac:dyDescent="0.2">
      <c r="B406" s="32"/>
      <c r="C406" s="163" t="s">
        <v>625</v>
      </c>
      <c r="D406" s="163" t="s">
        <v>124</v>
      </c>
      <c r="E406" s="164" t="s">
        <v>626</v>
      </c>
      <c r="F406" s="165" t="s">
        <v>627</v>
      </c>
      <c r="G406" s="166" t="s">
        <v>219</v>
      </c>
      <c r="H406" s="167">
        <v>1</v>
      </c>
      <c r="I406" s="168"/>
      <c r="J406" s="169">
        <f>ROUND(I406*H406,2)</f>
        <v>0</v>
      </c>
      <c r="K406" s="165" t="s">
        <v>366</v>
      </c>
      <c r="L406" s="36"/>
      <c r="M406" s="170" t="s">
        <v>1</v>
      </c>
      <c r="N406" s="171" t="s">
        <v>46</v>
      </c>
      <c r="O406" s="58"/>
      <c r="P406" s="172">
        <f>O406*H406</f>
        <v>0</v>
      </c>
      <c r="Q406" s="172">
        <v>0.21734000000000001</v>
      </c>
      <c r="R406" s="172">
        <f>Q406*H406</f>
        <v>0.21734000000000001</v>
      </c>
      <c r="S406" s="172">
        <v>0</v>
      </c>
      <c r="T406" s="173">
        <f>S406*H406</f>
        <v>0</v>
      </c>
      <c r="AR406" s="15" t="s">
        <v>122</v>
      </c>
      <c r="AT406" s="15" t="s">
        <v>124</v>
      </c>
      <c r="AU406" s="15" t="s">
        <v>84</v>
      </c>
      <c r="AY406" s="15" t="s">
        <v>123</v>
      </c>
      <c r="BE406" s="174">
        <f>IF(N406="základní",J406,0)</f>
        <v>0</v>
      </c>
      <c r="BF406" s="174">
        <f>IF(N406="snížená",J406,0)</f>
        <v>0</v>
      </c>
      <c r="BG406" s="174">
        <f>IF(N406="zákl. přenesená",J406,0)</f>
        <v>0</v>
      </c>
      <c r="BH406" s="174">
        <f>IF(N406="sníž. přenesená",J406,0)</f>
        <v>0</v>
      </c>
      <c r="BI406" s="174">
        <f>IF(N406="nulová",J406,0)</f>
        <v>0</v>
      </c>
      <c r="BJ406" s="15" t="s">
        <v>23</v>
      </c>
      <c r="BK406" s="174">
        <f>ROUND(I406*H406,2)</f>
        <v>0</v>
      </c>
      <c r="BL406" s="15" t="s">
        <v>122</v>
      </c>
      <c r="BM406" s="15" t="s">
        <v>628</v>
      </c>
    </row>
    <row r="407" spans="2:65" s="1" customFormat="1" ht="11.25" x14ac:dyDescent="0.2">
      <c r="B407" s="32"/>
      <c r="C407" s="33"/>
      <c r="D407" s="175" t="s">
        <v>131</v>
      </c>
      <c r="E407" s="33"/>
      <c r="F407" s="176" t="s">
        <v>629</v>
      </c>
      <c r="G407" s="33"/>
      <c r="H407" s="33"/>
      <c r="I407" s="101"/>
      <c r="J407" s="33"/>
      <c r="K407" s="33"/>
      <c r="L407" s="36"/>
      <c r="M407" s="177"/>
      <c r="N407" s="58"/>
      <c r="O407" s="58"/>
      <c r="P407" s="58"/>
      <c r="Q407" s="58"/>
      <c r="R407" s="58"/>
      <c r="S407" s="58"/>
      <c r="T407" s="59"/>
      <c r="AT407" s="15" t="s">
        <v>131</v>
      </c>
      <c r="AU407" s="15" t="s">
        <v>84</v>
      </c>
    </row>
    <row r="408" spans="2:65" s="10" customFormat="1" ht="11.25" x14ac:dyDescent="0.2">
      <c r="B408" s="178"/>
      <c r="C408" s="179"/>
      <c r="D408" s="175" t="s">
        <v>138</v>
      </c>
      <c r="E408" s="180" t="s">
        <v>1</v>
      </c>
      <c r="F408" s="181" t="s">
        <v>630</v>
      </c>
      <c r="G408" s="179"/>
      <c r="H408" s="182">
        <v>1</v>
      </c>
      <c r="I408" s="183"/>
      <c r="J408" s="179"/>
      <c r="K408" s="179"/>
      <c r="L408" s="184"/>
      <c r="M408" s="185"/>
      <c r="N408" s="186"/>
      <c r="O408" s="186"/>
      <c r="P408" s="186"/>
      <c r="Q408" s="186"/>
      <c r="R408" s="186"/>
      <c r="S408" s="186"/>
      <c r="T408" s="187"/>
      <c r="AT408" s="188" t="s">
        <v>138</v>
      </c>
      <c r="AU408" s="188" t="s">
        <v>84</v>
      </c>
      <c r="AV408" s="10" t="s">
        <v>84</v>
      </c>
      <c r="AW408" s="10" t="s">
        <v>37</v>
      </c>
      <c r="AX408" s="10" t="s">
        <v>75</v>
      </c>
      <c r="AY408" s="188" t="s">
        <v>123</v>
      </c>
    </row>
    <row r="409" spans="2:65" s="11" customFormat="1" ht="11.25" x14ac:dyDescent="0.2">
      <c r="B409" s="189"/>
      <c r="C409" s="190"/>
      <c r="D409" s="175" t="s">
        <v>138</v>
      </c>
      <c r="E409" s="191" t="s">
        <v>1</v>
      </c>
      <c r="F409" s="192" t="s">
        <v>140</v>
      </c>
      <c r="G409" s="190"/>
      <c r="H409" s="193">
        <v>1</v>
      </c>
      <c r="I409" s="194"/>
      <c r="J409" s="190"/>
      <c r="K409" s="190"/>
      <c r="L409" s="195"/>
      <c r="M409" s="196"/>
      <c r="N409" s="197"/>
      <c r="O409" s="197"/>
      <c r="P409" s="197"/>
      <c r="Q409" s="197"/>
      <c r="R409" s="197"/>
      <c r="S409" s="197"/>
      <c r="T409" s="198"/>
      <c r="AT409" s="199" t="s">
        <v>138</v>
      </c>
      <c r="AU409" s="199" t="s">
        <v>84</v>
      </c>
      <c r="AV409" s="11" t="s">
        <v>122</v>
      </c>
      <c r="AW409" s="11" t="s">
        <v>37</v>
      </c>
      <c r="AX409" s="11" t="s">
        <v>23</v>
      </c>
      <c r="AY409" s="199" t="s">
        <v>123</v>
      </c>
    </row>
    <row r="410" spans="2:65" s="1" customFormat="1" ht="16.5" customHeight="1" x14ac:dyDescent="0.2">
      <c r="B410" s="32"/>
      <c r="C410" s="222" t="s">
        <v>631</v>
      </c>
      <c r="D410" s="222" t="s">
        <v>320</v>
      </c>
      <c r="E410" s="223" t="s">
        <v>632</v>
      </c>
      <c r="F410" s="224" t="s">
        <v>633</v>
      </c>
      <c r="G410" s="225" t="s">
        <v>219</v>
      </c>
      <c r="H410" s="226">
        <v>1</v>
      </c>
      <c r="I410" s="227"/>
      <c r="J410" s="228">
        <f>ROUND(I410*H410,2)</f>
        <v>0</v>
      </c>
      <c r="K410" s="224" t="s">
        <v>1</v>
      </c>
      <c r="L410" s="229"/>
      <c r="M410" s="230" t="s">
        <v>1</v>
      </c>
      <c r="N410" s="231" t="s">
        <v>46</v>
      </c>
      <c r="O410" s="58"/>
      <c r="P410" s="172">
        <f>O410*H410</f>
        <v>0</v>
      </c>
      <c r="Q410" s="172">
        <v>4.4999999999999998E-2</v>
      </c>
      <c r="R410" s="172">
        <f>Q410*H410</f>
        <v>4.4999999999999998E-2</v>
      </c>
      <c r="S410" s="172">
        <v>0</v>
      </c>
      <c r="T410" s="173">
        <f>S410*H410</f>
        <v>0</v>
      </c>
      <c r="AR410" s="15" t="s">
        <v>169</v>
      </c>
      <c r="AT410" s="15" t="s">
        <v>320</v>
      </c>
      <c r="AU410" s="15" t="s">
        <v>84</v>
      </c>
      <c r="AY410" s="15" t="s">
        <v>123</v>
      </c>
      <c r="BE410" s="174">
        <f>IF(N410="základní",J410,0)</f>
        <v>0</v>
      </c>
      <c r="BF410" s="174">
        <f>IF(N410="snížená",J410,0)</f>
        <v>0</v>
      </c>
      <c r="BG410" s="174">
        <f>IF(N410="zákl. přenesená",J410,0)</f>
        <v>0</v>
      </c>
      <c r="BH410" s="174">
        <f>IF(N410="sníž. přenesená",J410,0)</f>
        <v>0</v>
      </c>
      <c r="BI410" s="174">
        <f>IF(N410="nulová",J410,0)</f>
        <v>0</v>
      </c>
      <c r="BJ410" s="15" t="s">
        <v>23</v>
      </c>
      <c r="BK410" s="174">
        <f>ROUND(I410*H410,2)</f>
        <v>0</v>
      </c>
      <c r="BL410" s="15" t="s">
        <v>122</v>
      </c>
      <c r="BM410" s="15" t="s">
        <v>634</v>
      </c>
    </row>
    <row r="411" spans="2:65" s="1" customFormat="1" ht="11.25" x14ac:dyDescent="0.2">
      <c r="B411" s="32"/>
      <c r="C411" s="33"/>
      <c r="D411" s="175" t="s">
        <v>131</v>
      </c>
      <c r="E411" s="33"/>
      <c r="F411" s="176" t="s">
        <v>633</v>
      </c>
      <c r="G411" s="33"/>
      <c r="H411" s="33"/>
      <c r="I411" s="101"/>
      <c r="J411" s="33"/>
      <c r="K411" s="33"/>
      <c r="L411" s="36"/>
      <c r="M411" s="177"/>
      <c r="N411" s="58"/>
      <c r="O411" s="58"/>
      <c r="P411" s="58"/>
      <c r="Q411" s="58"/>
      <c r="R411" s="58"/>
      <c r="S411" s="58"/>
      <c r="T411" s="59"/>
      <c r="AT411" s="15" t="s">
        <v>131</v>
      </c>
      <c r="AU411" s="15" t="s">
        <v>84</v>
      </c>
    </row>
    <row r="412" spans="2:65" s="10" customFormat="1" ht="11.25" x14ac:dyDescent="0.2">
      <c r="B412" s="178"/>
      <c r="C412" s="179"/>
      <c r="D412" s="175" t="s">
        <v>138</v>
      </c>
      <c r="E412" s="180" t="s">
        <v>1</v>
      </c>
      <c r="F412" s="181" t="s">
        <v>635</v>
      </c>
      <c r="G412" s="179"/>
      <c r="H412" s="182">
        <v>1</v>
      </c>
      <c r="I412" s="183"/>
      <c r="J412" s="179"/>
      <c r="K412" s="179"/>
      <c r="L412" s="184"/>
      <c r="M412" s="185"/>
      <c r="N412" s="186"/>
      <c r="O412" s="186"/>
      <c r="P412" s="186"/>
      <c r="Q412" s="186"/>
      <c r="R412" s="186"/>
      <c r="S412" s="186"/>
      <c r="T412" s="187"/>
      <c r="AT412" s="188" t="s">
        <v>138</v>
      </c>
      <c r="AU412" s="188" t="s">
        <v>84</v>
      </c>
      <c r="AV412" s="10" t="s">
        <v>84</v>
      </c>
      <c r="AW412" s="10" t="s">
        <v>37</v>
      </c>
      <c r="AX412" s="10" t="s">
        <v>75</v>
      </c>
      <c r="AY412" s="188" t="s">
        <v>123</v>
      </c>
    </row>
    <row r="413" spans="2:65" s="11" customFormat="1" ht="11.25" x14ac:dyDescent="0.2">
      <c r="B413" s="189"/>
      <c r="C413" s="190"/>
      <c r="D413" s="175" t="s">
        <v>138</v>
      </c>
      <c r="E413" s="191" t="s">
        <v>1</v>
      </c>
      <c r="F413" s="192" t="s">
        <v>140</v>
      </c>
      <c r="G413" s="190"/>
      <c r="H413" s="193">
        <v>1</v>
      </c>
      <c r="I413" s="194"/>
      <c r="J413" s="190"/>
      <c r="K413" s="190"/>
      <c r="L413" s="195"/>
      <c r="M413" s="196"/>
      <c r="N413" s="197"/>
      <c r="O413" s="197"/>
      <c r="P413" s="197"/>
      <c r="Q413" s="197"/>
      <c r="R413" s="197"/>
      <c r="S413" s="197"/>
      <c r="T413" s="198"/>
      <c r="AT413" s="199" t="s">
        <v>138</v>
      </c>
      <c r="AU413" s="199" t="s">
        <v>84</v>
      </c>
      <c r="AV413" s="11" t="s">
        <v>122</v>
      </c>
      <c r="AW413" s="11" t="s">
        <v>37</v>
      </c>
      <c r="AX413" s="11" t="s">
        <v>23</v>
      </c>
      <c r="AY413" s="199" t="s">
        <v>123</v>
      </c>
    </row>
    <row r="414" spans="2:65" s="1" customFormat="1" ht="16.5" customHeight="1" x14ac:dyDescent="0.2">
      <c r="B414" s="32"/>
      <c r="C414" s="163" t="s">
        <v>636</v>
      </c>
      <c r="D414" s="163" t="s">
        <v>124</v>
      </c>
      <c r="E414" s="164" t="s">
        <v>637</v>
      </c>
      <c r="F414" s="165" t="s">
        <v>638</v>
      </c>
      <c r="G414" s="166" t="s">
        <v>219</v>
      </c>
      <c r="H414" s="167">
        <v>8</v>
      </c>
      <c r="I414" s="168"/>
      <c r="J414" s="169">
        <f>ROUND(I414*H414,2)</f>
        <v>0</v>
      </c>
      <c r="K414" s="165" t="s">
        <v>128</v>
      </c>
      <c r="L414" s="36"/>
      <c r="M414" s="170" t="s">
        <v>1</v>
      </c>
      <c r="N414" s="171" t="s">
        <v>46</v>
      </c>
      <c r="O414" s="58"/>
      <c r="P414" s="172">
        <f>O414*H414</f>
        <v>0</v>
      </c>
      <c r="Q414" s="172">
        <v>1.56E-3</v>
      </c>
      <c r="R414" s="172">
        <f>Q414*H414</f>
        <v>1.248E-2</v>
      </c>
      <c r="S414" s="172">
        <v>0</v>
      </c>
      <c r="T414" s="173">
        <f>S414*H414</f>
        <v>0</v>
      </c>
      <c r="AR414" s="15" t="s">
        <v>122</v>
      </c>
      <c r="AT414" s="15" t="s">
        <v>124</v>
      </c>
      <c r="AU414" s="15" t="s">
        <v>84</v>
      </c>
      <c r="AY414" s="15" t="s">
        <v>123</v>
      </c>
      <c r="BE414" s="174">
        <f>IF(N414="základní",J414,0)</f>
        <v>0</v>
      </c>
      <c r="BF414" s="174">
        <f>IF(N414="snížená",J414,0)</f>
        <v>0</v>
      </c>
      <c r="BG414" s="174">
        <f>IF(N414="zákl. přenesená",J414,0)</f>
        <v>0</v>
      </c>
      <c r="BH414" s="174">
        <f>IF(N414="sníž. přenesená",J414,0)</f>
        <v>0</v>
      </c>
      <c r="BI414" s="174">
        <f>IF(N414="nulová",J414,0)</f>
        <v>0</v>
      </c>
      <c r="BJ414" s="15" t="s">
        <v>23</v>
      </c>
      <c r="BK414" s="174">
        <f>ROUND(I414*H414,2)</f>
        <v>0</v>
      </c>
      <c r="BL414" s="15" t="s">
        <v>122</v>
      </c>
      <c r="BM414" s="15" t="s">
        <v>639</v>
      </c>
    </row>
    <row r="415" spans="2:65" s="1" customFormat="1" ht="11.25" x14ac:dyDescent="0.2">
      <c r="B415" s="32"/>
      <c r="C415" s="33"/>
      <c r="D415" s="175" t="s">
        <v>131</v>
      </c>
      <c r="E415" s="33"/>
      <c r="F415" s="176" t="s">
        <v>640</v>
      </c>
      <c r="G415" s="33"/>
      <c r="H415" s="33"/>
      <c r="I415" s="101"/>
      <c r="J415" s="33"/>
      <c r="K415" s="33"/>
      <c r="L415" s="36"/>
      <c r="M415" s="177"/>
      <c r="N415" s="58"/>
      <c r="O415" s="58"/>
      <c r="P415" s="58"/>
      <c r="Q415" s="58"/>
      <c r="R415" s="58"/>
      <c r="S415" s="58"/>
      <c r="T415" s="59"/>
      <c r="AT415" s="15" t="s">
        <v>131</v>
      </c>
      <c r="AU415" s="15" t="s">
        <v>84</v>
      </c>
    </row>
    <row r="416" spans="2:65" s="10" customFormat="1" ht="11.25" x14ac:dyDescent="0.2">
      <c r="B416" s="178"/>
      <c r="C416" s="179"/>
      <c r="D416" s="175" t="s">
        <v>138</v>
      </c>
      <c r="E416" s="180" t="s">
        <v>1</v>
      </c>
      <c r="F416" s="181" t="s">
        <v>641</v>
      </c>
      <c r="G416" s="179"/>
      <c r="H416" s="182">
        <v>8</v>
      </c>
      <c r="I416" s="183"/>
      <c r="J416" s="179"/>
      <c r="K416" s="179"/>
      <c r="L416" s="184"/>
      <c r="M416" s="185"/>
      <c r="N416" s="186"/>
      <c r="O416" s="186"/>
      <c r="P416" s="186"/>
      <c r="Q416" s="186"/>
      <c r="R416" s="186"/>
      <c r="S416" s="186"/>
      <c r="T416" s="187"/>
      <c r="AT416" s="188" t="s">
        <v>138</v>
      </c>
      <c r="AU416" s="188" t="s">
        <v>84</v>
      </c>
      <c r="AV416" s="10" t="s">
        <v>84</v>
      </c>
      <c r="AW416" s="10" t="s">
        <v>37</v>
      </c>
      <c r="AX416" s="10" t="s">
        <v>75</v>
      </c>
      <c r="AY416" s="188" t="s">
        <v>123</v>
      </c>
    </row>
    <row r="417" spans="2:65" s="11" customFormat="1" ht="11.25" x14ac:dyDescent="0.2">
      <c r="B417" s="189"/>
      <c r="C417" s="190"/>
      <c r="D417" s="175" t="s">
        <v>138</v>
      </c>
      <c r="E417" s="191" t="s">
        <v>1</v>
      </c>
      <c r="F417" s="192" t="s">
        <v>140</v>
      </c>
      <c r="G417" s="190"/>
      <c r="H417" s="193">
        <v>8</v>
      </c>
      <c r="I417" s="194"/>
      <c r="J417" s="190"/>
      <c r="K417" s="190"/>
      <c r="L417" s="195"/>
      <c r="M417" s="196"/>
      <c r="N417" s="197"/>
      <c r="O417" s="197"/>
      <c r="P417" s="197"/>
      <c r="Q417" s="197"/>
      <c r="R417" s="197"/>
      <c r="S417" s="197"/>
      <c r="T417" s="198"/>
      <c r="AT417" s="199" t="s">
        <v>138</v>
      </c>
      <c r="AU417" s="199" t="s">
        <v>84</v>
      </c>
      <c r="AV417" s="11" t="s">
        <v>122</v>
      </c>
      <c r="AW417" s="11" t="s">
        <v>37</v>
      </c>
      <c r="AX417" s="11" t="s">
        <v>23</v>
      </c>
      <c r="AY417" s="199" t="s">
        <v>123</v>
      </c>
    </row>
    <row r="418" spans="2:65" s="9" customFormat="1" ht="22.9" customHeight="1" x14ac:dyDescent="0.2">
      <c r="B418" s="149"/>
      <c r="C418" s="150"/>
      <c r="D418" s="151" t="s">
        <v>74</v>
      </c>
      <c r="E418" s="220" t="s">
        <v>176</v>
      </c>
      <c r="F418" s="220" t="s">
        <v>642</v>
      </c>
      <c r="G418" s="150"/>
      <c r="H418" s="150"/>
      <c r="I418" s="153"/>
      <c r="J418" s="221">
        <f>BK418</f>
        <v>0</v>
      </c>
      <c r="K418" s="150"/>
      <c r="L418" s="155"/>
      <c r="M418" s="156"/>
      <c r="N418" s="157"/>
      <c r="O418" s="157"/>
      <c r="P418" s="158">
        <f>SUM(P419:P440)</f>
        <v>0</v>
      </c>
      <c r="Q418" s="157"/>
      <c r="R418" s="158">
        <f>SUM(R419:R440)</f>
        <v>3.7473277</v>
      </c>
      <c r="S418" s="157"/>
      <c r="T418" s="159">
        <f>SUM(T419:T440)</f>
        <v>0.92999999999999994</v>
      </c>
      <c r="AR418" s="160" t="s">
        <v>23</v>
      </c>
      <c r="AT418" s="161" t="s">
        <v>74</v>
      </c>
      <c r="AU418" s="161" t="s">
        <v>23</v>
      </c>
      <c r="AY418" s="160" t="s">
        <v>123</v>
      </c>
      <c r="BK418" s="162">
        <f>SUM(BK419:BK440)</f>
        <v>0</v>
      </c>
    </row>
    <row r="419" spans="2:65" s="1" customFormat="1" ht="16.5" customHeight="1" x14ac:dyDescent="0.2">
      <c r="B419" s="32"/>
      <c r="C419" s="163" t="s">
        <v>643</v>
      </c>
      <c r="D419" s="163" t="s">
        <v>124</v>
      </c>
      <c r="E419" s="164" t="s">
        <v>644</v>
      </c>
      <c r="F419" s="165" t="s">
        <v>645</v>
      </c>
      <c r="G419" s="166" t="s">
        <v>646</v>
      </c>
      <c r="H419" s="167">
        <v>9</v>
      </c>
      <c r="I419" s="168"/>
      <c r="J419" s="169">
        <f>ROUND(I419*H419,2)</f>
        <v>0</v>
      </c>
      <c r="K419" s="165" t="s">
        <v>1</v>
      </c>
      <c r="L419" s="36"/>
      <c r="M419" s="170" t="s">
        <v>1</v>
      </c>
      <c r="N419" s="171" t="s">
        <v>46</v>
      </c>
      <c r="O419" s="58"/>
      <c r="P419" s="172">
        <f>O419*H419</f>
        <v>0</v>
      </c>
      <c r="Q419" s="172">
        <v>0</v>
      </c>
      <c r="R419" s="172">
        <f>Q419*H419</f>
        <v>0</v>
      </c>
      <c r="S419" s="172">
        <v>0</v>
      </c>
      <c r="T419" s="173">
        <f>S419*H419</f>
        <v>0</v>
      </c>
      <c r="AR419" s="15" t="s">
        <v>122</v>
      </c>
      <c r="AT419" s="15" t="s">
        <v>124</v>
      </c>
      <c r="AU419" s="15" t="s">
        <v>84</v>
      </c>
      <c r="AY419" s="15" t="s">
        <v>123</v>
      </c>
      <c r="BE419" s="174">
        <f>IF(N419="základní",J419,0)</f>
        <v>0</v>
      </c>
      <c r="BF419" s="174">
        <f>IF(N419="snížená",J419,0)</f>
        <v>0</v>
      </c>
      <c r="BG419" s="174">
        <f>IF(N419="zákl. přenesená",J419,0)</f>
        <v>0</v>
      </c>
      <c r="BH419" s="174">
        <f>IF(N419="sníž. přenesená",J419,0)</f>
        <v>0</v>
      </c>
      <c r="BI419" s="174">
        <f>IF(N419="nulová",J419,0)</f>
        <v>0</v>
      </c>
      <c r="BJ419" s="15" t="s">
        <v>23</v>
      </c>
      <c r="BK419" s="174">
        <f>ROUND(I419*H419,2)</f>
        <v>0</v>
      </c>
      <c r="BL419" s="15" t="s">
        <v>122</v>
      </c>
      <c r="BM419" s="15" t="s">
        <v>647</v>
      </c>
    </row>
    <row r="420" spans="2:65" s="1" customFormat="1" ht="11.25" x14ac:dyDescent="0.2">
      <c r="B420" s="32"/>
      <c r="C420" s="33"/>
      <c r="D420" s="175" t="s">
        <v>131</v>
      </c>
      <c r="E420" s="33"/>
      <c r="F420" s="176" t="s">
        <v>648</v>
      </c>
      <c r="G420" s="33"/>
      <c r="H420" s="33"/>
      <c r="I420" s="101"/>
      <c r="J420" s="33"/>
      <c r="K420" s="33"/>
      <c r="L420" s="36"/>
      <c r="M420" s="177"/>
      <c r="N420" s="58"/>
      <c r="O420" s="58"/>
      <c r="P420" s="58"/>
      <c r="Q420" s="58"/>
      <c r="R420" s="58"/>
      <c r="S420" s="58"/>
      <c r="T420" s="59"/>
      <c r="AT420" s="15" t="s">
        <v>131</v>
      </c>
      <c r="AU420" s="15" t="s">
        <v>84</v>
      </c>
    </row>
    <row r="421" spans="2:65" s="10" customFormat="1" ht="11.25" x14ac:dyDescent="0.2">
      <c r="B421" s="178"/>
      <c r="C421" s="179"/>
      <c r="D421" s="175" t="s">
        <v>138</v>
      </c>
      <c r="E421" s="180" t="s">
        <v>1</v>
      </c>
      <c r="F421" s="181" t="s">
        <v>649</v>
      </c>
      <c r="G421" s="179"/>
      <c r="H421" s="182">
        <v>9</v>
      </c>
      <c r="I421" s="183"/>
      <c r="J421" s="179"/>
      <c r="K421" s="179"/>
      <c r="L421" s="184"/>
      <c r="M421" s="185"/>
      <c r="N421" s="186"/>
      <c r="O421" s="186"/>
      <c r="P421" s="186"/>
      <c r="Q421" s="186"/>
      <c r="R421" s="186"/>
      <c r="S421" s="186"/>
      <c r="T421" s="187"/>
      <c r="AT421" s="188" t="s">
        <v>138</v>
      </c>
      <c r="AU421" s="188" t="s">
        <v>84</v>
      </c>
      <c r="AV421" s="10" t="s">
        <v>84</v>
      </c>
      <c r="AW421" s="10" t="s">
        <v>37</v>
      </c>
      <c r="AX421" s="10" t="s">
        <v>75</v>
      </c>
      <c r="AY421" s="188" t="s">
        <v>123</v>
      </c>
    </row>
    <row r="422" spans="2:65" s="11" customFormat="1" ht="11.25" x14ac:dyDescent="0.2">
      <c r="B422" s="189"/>
      <c r="C422" s="190"/>
      <c r="D422" s="175" t="s">
        <v>138</v>
      </c>
      <c r="E422" s="191" t="s">
        <v>1</v>
      </c>
      <c r="F422" s="192" t="s">
        <v>140</v>
      </c>
      <c r="G422" s="190"/>
      <c r="H422" s="193">
        <v>9</v>
      </c>
      <c r="I422" s="194"/>
      <c r="J422" s="190"/>
      <c r="K422" s="190"/>
      <c r="L422" s="195"/>
      <c r="M422" s="196"/>
      <c r="N422" s="197"/>
      <c r="O422" s="197"/>
      <c r="P422" s="197"/>
      <c r="Q422" s="197"/>
      <c r="R422" s="197"/>
      <c r="S422" s="197"/>
      <c r="T422" s="198"/>
      <c r="AT422" s="199" t="s">
        <v>138</v>
      </c>
      <c r="AU422" s="199" t="s">
        <v>84</v>
      </c>
      <c r="AV422" s="11" t="s">
        <v>122</v>
      </c>
      <c r="AW422" s="11" t="s">
        <v>37</v>
      </c>
      <c r="AX422" s="11" t="s">
        <v>23</v>
      </c>
      <c r="AY422" s="199" t="s">
        <v>123</v>
      </c>
    </row>
    <row r="423" spans="2:65" s="1" customFormat="1" ht="16.5" customHeight="1" x14ac:dyDescent="0.2">
      <c r="B423" s="32"/>
      <c r="C423" s="163" t="s">
        <v>650</v>
      </c>
      <c r="D423" s="163" t="s">
        <v>124</v>
      </c>
      <c r="E423" s="164" t="s">
        <v>651</v>
      </c>
      <c r="F423" s="165" t="s">
        <v>652</v>
      </c>
      <c r="G423" s="166" t="s">
        <v>160</v>
      </c>
      <c r="H423" s="167">
        <v>2.5099999999999998</v>
      </c>
      <c r="I423" s="168"/>
      <c r="J423" s="169">
        <f>ROUND(I423*H423,2)</f>
        <v>0</v>
      </c>
      <c r="K423" s="165" t="s">
        <v>1</v>
      </c>
      <c r="L423" s="36"/>
      <c r="M423" s="170" t="s">
        <v>1</v>
      </c>
      <c r="N423" s="171" t="s">
        <v>46</v>
      </c>
      <c r="O423" s="58"/>
      <c r="P423" s="172">
        <f>O423*H423</f>
        <v>0</v>
      </c>
      <c r="Q423" s="172">
        <v>4.0849999999999997E-2</v>
      </c>
      <c r="R423" s="172">
        <f>Q423*H423</f>
        <v>0.10253349999999999</v>
      </c>
      <c r="S423" s="172">
        <v>0</v>
      </c>
      <c r="T423" s="173">
        <f>S423*H423</f>
        <v>0</v>
      </c>
      <c r="AR423" s="15" t="s">
        <v>122</v>
      </c>
      <c r="AT423" s="15" t="s">
        <v>124</v>
      </c>
      <c r="AU423" s="15" t="s">
        <v>84</v>
      </c>
      <c r="AY423" s="15" t="s">
        <v>123</v>
      </c>
      <c r="BE423" s="174">
        <f>IF(N423="základní",J423,0)</f>
        <v>0</v>
      </c>
      <c r="BF423" s="174">
        <f>IF(N423="snížená",J423,0)</f>
        <v>0</v>
      </c>
      <c r="BG423" s="174">
        <f>IF(N423="zákl. přenesená",J423,0)</f>
        <v>0</v>
      </c>
      <c r="BH423" s="174">
        <f>IF(N423="sníž. přenesená",J423,0)</f>
        <v>0</v>
      </c>
      <c r="BI423" s="174">
        <f>IF(N423="nulová",J423,0)</f>
        <v>0</v>
      </c>
      <c r="BJ423" s="15" t="s">
        <v>23</v>
      </c>
      <c r="BK423" s="174">
        <f>ROUND(I423*H423,2)</f>
        <v>0</v>
      </c>
      <c r="BL423" s="15" t="s">
        <v>122</v>
      </c>
      <c r="BM423" s="15" t="s">
        <v>653</v>
      </c>
    </row>
    <row r="424" spans="2:65" s="1" customFormat="1" ht="19.5" x14ac:dyDescent="0.2">
      <c r="B424" s="32"/>
      <c r="C424" s="33"/>
      <c r="D424" s="175" t="s">
        <v>131</v>
      </c>
      <c r="E424" s="33"/>
      <c r="F424" s="176" t="s">
        <v>654</v>
      </c>
      <c r="G424" s="33"/>
      <c r="H424" s="33"/>
      <c r="I424" s="101"/>
      <c r="J424" s="33"/>
      <c r="K424" s="33"/>
      <c r="L424" s="36"/>
      <c r="M424" s="177"/>
      <c r="N424" s="58"/>
      <c r="O424" s="58"/>
      <c r="P424" s="58"/>
      <c r="Q424" s="58"/>
      <c r="R424" s="58"/>
      <c r="S424" s="58"/>
      <c r="T424" s="59"/>
      <c r="AT424" s="15" t="s">
        <v>131</v>
      </c>
      <c r="AU424" s="15" t="s">
        <v>84</v>
      </c>
    </row>
    <row r="425" spans="2:65" s="12" customFormat="1" ht="11.25" x14ac:dyDescent="0.2">
      <c r="B425" s="200"/>
      <c r="C425" s="201"/>
      <c r="D425" s="175" t="s">
        <v>138</v>
      </c>
      <c r="E425" s="202" t="s">
        <v>1</v>
      </c>
      <c r="F425" s="203" t="s">
        <v>655</v>
      </c>
      <c r="G425" s="201"/>
      <c r="H425" s="202" t="s">
        <v>1</v>
      </c>
      <c r="I425" s="204"/>
      <c r="J425" s="201"/>
      <c r="K425" s="201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138</v>
      </c>
      <c r="AU425" s="209" t="s">
        <v>84</v>
      </c>
      <c r="AV425" s="12" t="s">
        <v>23</v>
      </c>
      <c r="AW425" s="12" t="s">
        <v>37</v>
      </c>
      <c r="AX425" s="12" t="s">
        <v>75</v>
      </c>
      <c r="AY425" s="209" t="s">
        <v>123</v>
      </c>
    </row>
    <row r="426" spans="2:65" s="10" customFormat="1" ht="11.25" x14ac:dyDescent="0.2">
      <c r="B426" s="178"/>
      <c r="C426" s="179"/>
      <c r="D426" s="175" t="s">
        <v>138</v>
      </c>
      <c r="E426" s="180" t="s">
        <v>1</v>
      </c>
      <c r="F426" s="181" t="s">
        <v>656</v>
      </c>
      <c r="G426" s="179"/>
      <c r="H426" s="182">
        <v>2.5099999999999998</v>
      </c>
      <c r="I426" s="183"/>
      <c r="J426" s="179"/>
      <c r="K426" s="179"/>
      <c r="L426" s="184"/>
      <c r="M426" s="185"/>
      <c r="N426" s="186"/>
      <c r="O426" s="186"/>
      <c r="P426" s="186"/>
      <c r="Q426" s="186"/>
      <c r="R426" s="186"/>
      <c r="S426" s="186"/>
      <c r="T426" s="187"/>
      <c r="AT426" s="188" t="s">
        <v>138</v>
      </c>
      <c r="AU426" s="188" t="s">
        <v>84</v>
      </c>
      <c r="AV426" s="10" t="s">
        <v>84</v>
      </c>
      <c r="AW426" s="10" t="s">
        <v>37</v>
      </c>
      <c r="AX426" s="10" t="s">
        <v>75</v>
      </c>
      <c r="AY426" s="188" t="s">
        <v>123</v>
      </c>
    </row>
    <row r="427" spans="2:65" s="11" customFormat="1" ht="11.25" x14ac:dyDescent="0.2">
      <c r="B427" s="189"/>
      <c r="C427" s="190"/>
      <c r="D427" s="175" t="s">
        <v>138</v>
      </c>
      <c r="E427" s="191" t="s">
        <v>1</v>
      </c>
      <c r="F427" s="192" t="s">
        <v>140</v>
      </c>
      <c r="G427" s="190"/>
      <c r="H427" s="193">
        <v>2.5099999999999998</v>
      </c>
      <c r="I427" s="194"/>
      <c r="J427" s="190"/>
      <c r="K427" s="190"/>
      <c r="L427" s="195"/>
      <c r="M427" s="196"/>
      <c r="N427" s="197"/>
      <c r="O427" s="197"/>
      <c r="P427" s="197"/>
      <c r="Q427" s="197"/>
      <c r="R427" s="197"/>
      <c r="S427" s="197"/>
      <c r="T427" s="198"/>
      <c r="AT427" s="199" t="s">
        <v>138</v>
      </c>
      <c r="AU427" s="199" t="s">
        <v>84</v>
      </c>
      <c r="AV427" s="11" t="s">
        <v>122</v>
      </c>
      <c r="AW427" s="11" t="s">
        <v>37</v>
      </c>
      <c r="AX427" s="11" t="s">
        <v>23</v>
      </c>
      <c r="AY427" s="199" t="s">
        <v>123</v>
      </c>
    </row>
    <row r="428" spans="2:65" s="1" customFormat="1" ht="16.5" customHeight="1" x14ac:dyDescent="0.2">
      <c r="B428" s="32"/>
      <c r="C428" s="163" t="s">
        <v>657</v>
      </c>
      <c r="D428" s="163" t="s">
        <v>124</v>
      </c>
      <c r="E428" s="164" t="s">
        <v>658</v>
      </c>
      <c r="F428" s="165" t="s">
        <v>659</v>
      </c>
      <c r="G428" s="166" t="s">
        <v>235</v>
      </c>
      <c r="H428" s="167">
        <v>1.53</v>
      </c>
      <c r="I428" s="168"/>
      <c r="J428" s="169">
        <f>ROUND(I428*H428,2)</f>
        <v>0</v>
      </c>
      <c r="K428" s="165" t="s">
        <v>366</v>
      </c>
      <c r="L428" s="36"/>
      <c r="M428" s="170" t="s">
        <v>1</v>
      </c>
      <c r="N428" s="171" t="s">
        <v>46</v>
      </c>
      <c r="O428" s="58"/>
      <c r="P428" s="172">
        <f>O428*H428</f>
        <v>0</v>
      </c>
      <c r="Q428" s="172">
        <v>2.3821400000000001</v>
      </c>
      <c r="R428" s="172">
        <f>Q428*H428</f>
        <v>3.6446742000000003</v>
      </c>
      <c r="S428" s="172">
        <v>0</v>
      </c>
      <c r="T428" s="173">
        <f>S428*H428</f>
        <v>0</v>
      </c>
      <c r="AR428" s="15" t="s">
        <v>122</v>
      </c>
      <c r="AT428" s="15" t="s">
        <v>124</v>
      </c>
      <c r="AU428" s="15" t="s">
        <v>84</v>
      </c>
      <c r="AY428" s="15" t="s">
        <v>123</v>
      </c>
      <c r="BE428" s="174">
        <f>IF(N428="základní",J428,0)</f>
        <v>0</v>
      </c>
      <c r="BF428" s="174">
        <f>IF(N428="snížená",J428,0)</f>
        <v>0</v>
      </c>
      <c r="BG428" s="174">
        <f>IF(N428="zákl. přenesená",J428,0)</f>
        <v>0</v>
      </c>
      <c r="BH428" s="174">
        <f>IF(N428="sníž. přenesená",J428,0)</f>
        <v>0</v>
      </c>
      <c r="BI428" s="174">
        <f>IF(N428="nulová",J428,0)</f>
        <v>0</v>
      </c>
      <c r="BJ428" s="15" t="s">
        <v>23</v>
      </c>
      <c r="BK428" s="174">
        <f>ROUND(I428*H428,2)</f>
        <v>0</v>
      </c>
      <c r="BL428" s="15" t="s">
        <v>122</v>
      </c>
      <c r="BM428" s="15" t="s">
        <v>660</v>
      </c>
    </row>
    <row r="429" spans="2:65" s="1" customFormat="1" ht="19.5" x14ac:dyDescent="0.2">
      <c r="B429" s="32"/>
      <c r="C429" s="33"/>
      <c r="D429" s="175" t="s">
        <v>131</v>
      </c>
      <c r="E429" s="33"/>
      <c r="F429" s="176" t="s">
        <v>661</v>
      </c>
      <c r="G429" s="33"/>
      <c r="H429" s="33"/>
      <c r="I429" s="101"/>
      <c r="J429" s="33"/>
      <c r="K429" s="33"/>
      <c r="L429" s="36"/>
      <c r="M429" s="177"/>
      <c r="N429" s="58"/>
      <c r="O429" s="58"/>
      <c r="P429" s="58"/>
      <c r="Q429" s="58"/>
      <c r="R429" s="58"/>
      <c r="S429" s="58"/>
      <c r="T429" s="59"/>
      <c r="AT429" s="15" t="s">
        <v>131</v>
      </c>
      <c r="AU429" s="15" t="s">
        <v>84</v>
      </c>
    </row>
    <row r="430" spans="2:65" s="10" customFormat="1" ht="11.25" x14ac:dyDescent="0.2">
      <c r="B430" s="178"/>
      <c r="C430" s="179"/>
      <c r="D430" s="175" t="s">
        <v>138</v>
      </c>
      <c r="E430" s="180" t="s">
        <v>1</v>
      </c>
      <c r="F430" s="181" t="s">
        <v>662</v>
      </c>
      <c r="G430" s="179"/>
      <c r="H430" s="182">
        <v>0.54900000000000004</v>
      </c>
      <c r="I430" s="183"/>
      <c r="J430" s="179"/>
      <c r="K430" s="179"/>
      <c r="L430" s="184"/>
      <c r="M430" s="185"/>
      <c r="N430" s="186"/>
      <c r="O430" s="186"/>
      <c r="P430" s="186"/>
      <c r="Q430" s="186"/>
      <c r="R430" s="186"/>
      <c r="S430" s="186"/>
      <c r="T430" s="187"/>
      <c r="AT430" s="188" t="s">
        <v>138</v>
      </c>
      <c r="AU430" s="188" t="s">
        <v>84</v>
      </c>
      <c r="AV430" s="10" t="s">
        <v>84</v>
      </c>
      <c r="AW430" s="10" t="s">
        <v>37</v>
      </c>
      <c r="AX430" s="10" t="s">
        <v>75</v>
      </c>
      <c r="AY430" s="188" t="s">
        <v>123</v>
      </c>
    </row>
    <row r="431" spans="2:65" s="10" customFormat="1" ht="11.25" x14ac:dyDescent="0.2">
      <c r="B431" s="178"/>
      <c r="C431" s="179"/>
      <c r="D431" s="175" t="s">
        <v>138</v>
      </c>
      <c r="E431" s="180" t="s">
        <v>1</v>
      </c>
      <c r="F431" s="181" t="s">
        <v>663</v>
      </c>
      <c r="G431" s="179"/>
      <c r="H431" s="182">
        <v>0.98099999999999998</v>
      </c>
      <c r="I431" s="183"/>
      <c r="J431" s="179"/>
      <c r="K431" s="179"/>
      <c r="L431" s="184"/>
      <c r="M431" s="185"/>
      <c r="N431" s="186"/>
      <c r="O431" s="186"/>
      <c r="P431" s="186"/>
      <c r="Q431" s="186"/>
      <c r="R431" s="186"/>
      <c r="S431" s="186"/>
      <c r="T431" s="187"/>
      <c r="AT431" s="188" t="s">
        <v>138</v>
      </c>
      <c r="AU431" s="188" t="s">
        <v>84</v>
      </c>
      <c r="AV431" s="10" t="s">
        <v>84</v>
      </c>
      <c r="AW431" s="10" t="s">
        <v>37</v>
      </c>
      <c r="AX431" s="10" t="s">
        <v>75</v>
      </c>
      <c r="AY431" s="188" t="s">
        <v>123</v>
      </c>
    </row>
    <row r="432" spans="2:65" s="11" customFormat="1" ht="11.25" x14ac:dyDescent="0.2">
      <c r="B432" s="189"/>
      <c r="C432" s="190"/>
      <c r="D432" s="175" t="s">
        <v>138</v>
      </c>
      <c r="E432" s="191" t="s">
        <v>1</v>
      </c>
      <c r="F432" s="192" t="s">
        <v>140</v>
      </c>
      <c r="G432" s="190"/>
      <c r="H432" s="193">
        <v>1.53</v>
      </c>
      <c r="I432" s="194"/>
      <c r="J432" s="190"/>
      <c r="K432" s="190"/>
      <c r="L432" s="195"/>
      <c r="M432" s="196"/>
      <c r="N432" s="197"/>
      <c r="O432" s="197"/>
      <c r="P432" s="197"/>
      <c r="Q432" s="197"/>
      <c r="R432" s="197"/>
      <c r="S432" s="197"/>
      <c r="T432" s="198"/>
      <c r="AT432" s="199" t="s">
        <v>138</v>
      </c>
      <c r="AU432" s="199" t="s">
        <v>84</v>
      </c>
      <c r="AV432" s="11" t="s">
        <v>122</v>
      </c>
      <c r="AW432" s="11" t="s">
        <v>37</v>
      </c>
      <c r="AX432" s="11" t="s">
        <v>23</v>
      </c>
      <c r="AY432" s="199" t="s">
        <v>123</v>
      </c>
    </row>
    <row r="433" spans="2:65" s="1" customFormat="1" ht="16.5" customHeight="1" x14ac:dyDescent="0.2">
      <c r="B433" s="32"/>
      <c r="C433" s="163" t="s">
        <v>664</v>
      </c>
      <c r="D433" s="163" t="s">
        <v>124</v>
      </c>
      <c r="E433" s="164" t="s">
        <v>665</v>
      </c>
      <c r="F433" s="165" t="s">
        <v>666</v>
      </c>
      <c r="G433" s="166" t="s">
        <v>511</v>
      </c>
      <c r="H433" s="167">
        <v>10</v>
      </c>
      <c r="I433" s="168"/>
      <c r="J433" s="169">
        <f>ROUND(I433*H433,2)</f>
        <v>0</v>
      </c>
      <c r="K433" s="165" t="s">
        <v>1</v>
      </c>
      <c r="L433" s="36"/>
      <c r="M433" s="170" t="s">
        <v>1</v>
      </c>
      <c r="N433" s="171" t="s">
        <v>46</v>
      </c>
      <c r="O433" s="58"/>
      <c r="P433" s="172">
        <f>O433*H433</f>
        <v>0</v>
      </c>
      <c r="Q433" s="172">
        <v>0</v>
      </c>
      <c r="R433" s="172">
        <f>Q433*H433</f>
        <v>0</v>
      </c>
      <c r="S433" s="172">
        <v>9.2999999999999999E-2</v>
      </c>
      <c r="T433" s="173">
        <f>S433*H433</f>
        <v>0.92999999999999994</v>
      </c>
      <c r="AR433" s="15" t="s">
        <v>122</v>
      </c>
      <c r="AT433" s="15" t="s">
        <v>124</v>
      </c>
      <c r="AU433" s="15" t="s">
        <v>84</v>
      </c>
      <c r="AY433" s="15" t="s">
        <v>123</v>
      </c>
      <c r="BE433" s="174">
        <f>IF(N433="základní",J433,0)</f>
        <v>0</v>
      </c>
      <c r="BF433" s="174">
        <f>IF(N433="snížená",J433,0)</f>
        <v>0</v>
      </c>
      <c r="BG433" s="174">
        <f>IF(N433="zákl. přenesená",J433,0)</f>
        <v>0</v>
      </c>
      <c r="BH433" s="174">
        <f>IF(N433="sníž. přenesená",J433,0)</f>
        <v>0</v>
      </c>
      <c r="BI433" s="174">
        <f>IF(N433="nulová",J433,0)</f>
        <v>0</v>
      </c>
      <c r="BJ433" s="15" t="s">
        <v>23</v>
      </c>
      <c r="BK433" s="174">
        <f>ROUND(I433*H433,2)</f>
        <v>0</v>
      </c>
      <c r="BL433" s="15" t="s">
        <v>122</v>
      </c>
      <c r="BM433" s="15" t="s">
        <v>667</v>
      </c>
    </row>
    <row r="434" spans="2:65" s="1" customFormat="1" ht="11.25" x14ac:dyDescent="0.2">
      <c r="B434" s="32"/>
      <c r="C434" s="33"/>
      <c r="D434" s="175" t="s">
        <v>131</v>
      </c>
      <c r="E434" s="33"/>
      <c r="F434" s="176" t="s">
        <v>668</v>
      </c>
      <c r="G434" s="33"/>
      <c r="H434" s="33"/>
      <c r="I434" s="101"/>
      <c r="J434" s="33"/>
      <c r="K434" s="33"/>
      <c r="L434" s="36"/>
      <c r="M434" s="177"/>
      <c r="N434" s="58"/>
      <c r="O434" s="58"/>
      <c r="P434" s="58"/>
      <c r="Q434" s="58"/>
      <c r="R434" s="58"/>
      <c r="S434" s="58"/>
      <c r="T434" s="59"/>
      <c r="AT434" s="15" t="s">
        <v>131</v>
      </c>
      <c r="AU434" s="15" t="s">
        <v>84</v>
      </c>
    </row>
    <row r="435" spans="2:65" s="10" customFormat="1" ht="11.25" x14ac:dyDescent="0.2">
      <c r="B435" s="178"/>
      <c r="C435" s="179"/>
      <c r="D435" s="175" t="s">
        <v>138</v>
      </c>
      <c r="E435" s="180" t="s">
        <v>1</v>
      </c>
      <c r="F435" s="181" t="s">
        <v>669</v>
      </c>
      <c r="G435" s="179"/>
      <c r="H435" s="182">
        <v>10</v>
      </c>
      <c r="I435" s="183"/>
      <c r="J435" s="179"/>
      <c r="K435" s="179"/>
      <c r="L435" s="184"/>
      <c r="M435" s="185"/>
      <c r="N435" s="186"/>
      <c r="O435" s="186"/>
      <c r="P435" s="186"/>
      <c r="Q435" s="186"/>
      <c r="R435" s="186"/>
      <c r="S435" s="186"/>
      <c r="T435" s="187"/>
      <c r="AT435" s="188" t="s">
        <v>138</v>
      </c>
      <c r="AU435" s="188" t="s">
        <v>84</v>
      </c>
      <c r="AV435" s="10" t="s">
        <v>84</v>
      </c>
      <c r="AW435" s="10" t="s">
        <v>37</v>
      </c>
      <c r="AX435" s="10" t="s">
        <v>75</v>
      </c>
      <c r="AY435" s="188" t="s">
        <v>123</v>
      </c>
    </row>
    <row r="436" spans="2:65" s="11" customFormat="1" ht="11.25" x14ac:dyDescent="0.2">
      <c r="B436" s="189"/>
      <c r="C436" s="190"/>
      <c r="D436" s="175" t="s">
        <v>138</v>
      </c>
      <c r="E436" s="191" t="s">
        <v>1</v>
      </c>
      <c r="F436" s="192" t="s">
        <v>140</v>
      </c>
      <c r="G436" s="190"/>
      <c r="H436" s="193">
        <v>10</v>
      </c>
      <c r="I436" s="194"/>
      <c r="J436" s="190"/>
      <c r="K436" s="190"/>
      <c r="L436" s="195"/>
      <c r="M436" s="196"/>
      <c r="N436" s="197"/>
      <c r="O436" s="197"/>
      <c r="P436" s="197"/>
      <c r="Q436" s="197"/>
      <c r="R436" s="197"/>
      <c r="S436" s="197"/>
      <c r="T436" s="198"/>
      <c r="AT436" s="199" t="s">
        <v>138</v>
      </c>
      <c r="AU436" s="199" t="s">
        <v>84</v>
      </c>
      <c r="AV436" s="11" t="s">
        <v>122</v>
      </c>
      <c r="AW436" s="11" t="s">
        <v>37</v>
      </c>
      <c r="AX436" s="11" t="s">
        <v>23</v>
      </c>
      <c r="AY436" s="199" t="s">
        <v>123</v>
      </c>
    </row>
    <row r="437" spans="2:65" s="1" customFormat="1" ht="16.5" customHeight="1" x14ac:dyDescent="0.2">
      <c r="B437" s="32"/>
      <c r="C437" s="163" t="s">
        <v>670</v>
      </c>
      <c r="D437" s="163" t="s">
        <v>124</v>
      </c>
      <c r="E437" s="164" t="s">
        <v>671</v>
      </c>
      <c r="F437" s="165" t="s">
        <v>672</v>
      </c>
      <c r="G437" s="166" t="s">
        <v>511</v>
      </c>
      <c r="H437" s="167">
        <v>4</v>
      </c>
      <c r="I437" s="168"/>
      <c r="J437" s="169">
        <f>ROUND(I437*H437,2)</f>
        <v>0</v>
      </c>
      <c r="K437" s="165" t="s">
        <v>128</v>
      </c>
      <c r="L437" s="36"/>
      <c r="M437" s="170" t="s">
        <v>1</v>
      </c>
      <c r="N437" s="171" t="s">
        <v>46</v>
      </c>
      <c r="O437" s="58"/>
      <c r="P437" s="172">
        <f>O437*H437</f>
        <v>0</v>
      </c>
      <c r="Q437" s="172">
        <v>3.0000000000000001E-5</v>
      </c>
      <c r="R437" s="172">
        <f>Q437*H437</f>
        <v>1.2E-4</v>
      </c>
      <c r="S437" s="172">
        <v>0</v>
      </c>
      <c r="T437" s="173">
        <f>S437*H437</f>
        <v>0</v>
      </c>
      <c r="AR437" s="15" t="s">
        <v>122</v>
      </c>
      <c r="AT437" s="15" t="s">
        <v>124</v>
      </c>
      <c r="AU437" s="15" t="s">
        <v>84</v>
      </c>
      <c r="AY437" s="15" t="s">
        <v>123</v>
      </c>
      <c r="BE437" s="174">
        <f>IF(N437="základní",J437,0)</f>
        <v>0</v>
      </c>
      <c r="BF437" s="174">
        <f>IF(N437="snížená",J437,0)</f>
        <v>0</v>
      </c>
      <c r="BG437" s="174">
        <f>IF(N437="zákl. přenesená",J437,0)</f>
        <v>0</v>
      </c>
      <c r="BH437" s="174">
        <f>IF(N437="sníž. přenesená",J437,0)</f>
        <v>0</v>
      </c>
      <c r="BI437" s="174">
        <f>IF(N437="nulová",J437,0)</f>
        <v>0</v>
      </c>
      <c r="BJ437" s="15" t="s">
        <v>23</v>
      </c>
      <c r="BK437" s="174">
        <f>ROUND(I437*H437,2)</f>
        <v>0</v>
      </c>
      <c r="BL437" s="15" t="s">
        <v>122</v>
      </c>
      <c r="BM437" s="15" t="s">
        <v>673</v>
      </c>
    </row>
    <row r="438" spans="2:65" s="1" customFormat="1" ht="11.25" x14ac:dyDescent="0.2">
      <c r="B438" s="32"/>
      <c r="C438" s="33"/>
      <c r="D438" s="175" t="s">
        <v>131</v>
      </c>
      <c r="E438" s="33"/>
      <c r="F438" s="176" t="s">
        <v>674</v>
      </c>
      <c r="G438" s="33"/>
      <c r="H438" s="33"/>
      <c r="I438" s="101"/>
      <c r="J438" s="33"/>
      <c r="K438" s="33"/>
      <c r="L438" s="36"/>
      <c r="M438" s="177"/>
      <c r="N438" s="58"/>
      <c r="O438" s="58"/>
      <c r="P438" s="58"/>
      <c r="Q438" s="58"/>
      <c r="R438" s="58"/>
      <c r="S438" s="58"/>
      <c r="T438" s="59"/>
      <c r="AT438" s="15" t="s">
        <v>131</v>
      </c>
      <c r="AU438" s="15" t="s">
        <v>84</v>
      </c>
    </row>
    <row r="439" spans="2:65" s="10" customFormat="1" ht="11.25" x14ac:dyDescent="0.2">
      <c r="B439" s="178"/>
      <c r="C439" s="179"/>
      <c r="D439" s="175" t="s">
        <v>138</v>
      </c>
      <c r="E439" s="180" t="s">
        <v>1</v>
      </c>
      <c r="F439" s="181" t="s">
        <v>675</v>
      </c>
      <c r="G439" s="179"/>
      <c r="H439" s="182">
        <v>4</v>
      </c>
      <c r="I439" s="183"/>
      <c r="J439" s="179"/>
      <c r="K439" s="179"/>
      <c r="L439" s="184"/>
      <c r="M439" s="185"/>
      <c r="N439" s="186"/>
      <c r="O439" s="186"/>
      <c r="P439" s="186"/>
      <c r="Q439" s="186"/>
      <c r="R439" s="186"/>
      <c r="S439" s="186"/>
      <c r="T439" s="187"/>
      <c r="AT439" s="188" t="s">
        <v>138</v>
      </c>
      <c r="AU439" s="188" t="s">
        <v>84</v>
      </c>
      <c r="AV439" s="10" t="s">
        <v>84</v>
      </c>
      <c r="AW439" s="10" t="s">
        <v>37</v>
      </c>
      <c r="AX439" s="10" t="s">
        <v>75</v>
      </c>
      <c r="AY439" s="188" t="s">
        <v>123</v>
      </c>
    </row>
    <row r="440" spans="2:65" s="11" customFormat="1" ht="11.25" x14ac:dyDescent="0.2">
      <c r="B440" s="189"/>
      <c r="C440" s="190"/>
      <c r="D440" s="175" t="s">
        <v>138</v>
      </c>
      <c r="E440" s="191" t="s">
        <v>1</v>
      </c>
      <c r="F440" s="192" t="s">
        <v>140</v>
      </c>
      <c r="G440" s="190"/>
      <c r="H440" s="193">
        <v>4</v>
      </c>
      <c r="I440" s="194"/>
      <c r="J440" s="190"/>
      <c r="K440" s="190"/>
      <c r="L440" s="195"/>
      <c r="M440" s="196"/>
      <c r="N440" s="197"/>
      <c r="O440" s="197"/>
      <c r="P440" s="197"/>
      <c r="Q440" s="197"/>
      <c r="R440" s="197"/>
      <c r="S440" s="197"/>
      <c r="T440" s="198"/>
      <c r="AT440" s="199" t="s">
        <v>138</v>
      </c>
      <c r="AU440" s="199" t="s">
        <v>84</v>
      </c>
      <c r="AV440" s="11" t="s">
        <v>122</v>
      </c>
      <c r="AW440" s="11" t="s">
        <v>37</v>
      </c>
      <c r="AX440" s="11" t="s">
        <v>23</v>
      </c>
      <c r="AY440" s="199" t="s">
        <v>123</v>
      </c>
    </row>
    <row r="441" spans="2:65" s="9" customFormat="1" ht="22.9" customHeight="1" x14ac:dyDescent="0.2">
      <c r="B441" s="149"/>
      <c r="C441" s="150"/>
      <c r="D441" s="151" t="s">
        <v>74</v>
      </c>
      <c r="E441" s="220" t="s">
        <v>676</v>
      </c>
      <c r="F441" s="220" t="s">
        <v>677</v>
      </c>
      <c r="G441" s="150"/>
      <c r="H441" s="150"/>
      <c r="I441" s="153"/>
      <c r="J441" s="221">
        <f>BK441</f>
        <v>0</v>
      </c>
      <c r="K441" s="150"/>
      <c r="L441" s="155"/>
      <c r="M441" s="156"/>
      <c r="N441" s="157"/>
      <c r="O441" s="157"/>
      <c r="P441" s="158">
        <f>SUM(P442:P465)</f>
        <v>0</v>
      </c>
      <c r="Q441" s="157"/>
      <c r="R441" s="158">
        <f>SUM(R442:R465)</f>
        <v>0</v>
      </c>
      <c r="S441" s="157"/>
      <c r="T441" s="159">
        <f>SUM(T442:T465)</f>
        <v>0</v>
      </c>
      <c r="AR441" s="160" t="s">
        <v>23</v>
      </c>
      <c r="AT441" s="161" t="s">
        <v>74</v>
      </c>
      <c r="AU441" s="161" t="s">
        <v>23</v>
      </c>
      <c r="AY441" s="160" t="s">
        <v>123</v>
      </c>
      <c r="BK441" s="162">
        <f>SUM(BK442:BK465)</f>
        <v>0</v>
      </c>
    </row>
    <row r="442" spans="2:65" s="1" customFormat="1" ht="16.5" customHeight="1" x14ac:dyDescent="0.2">
      <c r="B442" s="32"/>
      <c r="C442" s="163" t="s">
        <v>678</v>
      </c>
      <c r="D442" s="163" t="s">
        <v>124</v>
      </c>
      <c r="E442" s="164" t="s">
        <v>679</v>
      </c>
      <c r="F442" s="165" t="s">
        <v>680</v>
      </c>
      <c r="G442" s="166" t="s">
        <v>388</v>
      </c>
      <c r="H442" s="167">
        <v>297.803</v>
      </c>
      <c r="I442" s="168"/>
      <c r="J442" s="169">
        <f>ROUND(I442*H442,2)</f>
        <v>0</v>
      </c>
      <c r="K442" s="165" t="s">
        <v>244</v>
      </c>
      <c r="L442" s="36"/>
      <c r="M442" s="170" t="s">
        <v>1</v>
      </c>
      <c r="N442" s="171" t="s">
        <v>46</v>
      </c>
      <c r="O442" s="58"/>
      <c r="P442" s="172">
        <f>O442*H442</f>
        <v>0</v>
      </c>
      <c r="Q442" s="172">
        <v>0</v>
      </c>
      <c r="R442" s="172">
        <f>Q442*H442</f>
        <v>0</v>
      </c>
      <c r="S442" s="172">
        <v>0</v>
      </c>
      <c r="T442" s="173">
        <f>S442*H442</f>
        <v>0</v>
      </c>
      <c r="AR442" s="15" t="s">
        <v>122</v>
      </c>
      <c r="AT442" s="15" t="s">
        <v>124</v>
      </c>
      <c r="AU442" s="15" t="s">
        <v>84</v>
      </c>
      <c r="AY442" s="15" t="s">
        <v>123</v>
      </c>
      <c r="BE442" s="174">
        <f>IF(N442="základní",J442,0)</f>
        <v>0</v>
      </c>
      <c r="BF442" s="174">
        <f>IF(N442="snížená",J442,0)</f>
        <v>0</v>
      </c>
      <c r="BG442" s="174">
        <f>IF(N442="zákl. přenesená",J442,0)</f>
        <v>0</v>
      </c>
      <c r="BH442" s="174">
        <f>IF(N442="sníž. přenesená",J442,0)</f>
        <v>0</v>
      </c>
      <c r="BI442" s="174">
        <f>IF(N442="nulová",J442,0)</f>
        <v>0</v>
      </c>
      <c r="BJ442" s="15" t="s">
        <v>23</v>
      </c>
      <c r="BK442" s="174">
        <f>ROUND(I442*H442,2)</f>
        <v>0</v>
      </c>
      <c r="BL442" s="15" t="s">
        <v>122</v>
      </c>
      <c r="BM442" s="15" t="s">
        <v>681</v>
      </c>
    </row>
    <row r="443" spans="2:65" s="1" customFormat="1" ht="11.25" x14ac:dyDescent="0.2">
      <c r="B443" s="32"/>
      <c r="C443" s="33"/>
      <c r="D443" s="175" t="s">
        <v>131</v>
      </c>
      <c r="E443" s="33"/>
      <c r="F443" s="176" t="s">
        <v>682</v>
      </c>
      <c r="G443" s="33"/>
      <c r="H443" s="33"/>
      <c r="I443" s="101"/>
      <c r="J443" s="33"/>
      <c r="K443" s="33"/>
      <c r="L443" s="36"/>
      <c r="M443" s="177"/>
      <c r="N443" s="58"/>
      <c r="O443" s="58"/>
      <c r="P443" s="58"/>
      <c r="Q443" s="58"/>
      <c r="R443" s="58"/>
      <c r="S443" s="58"/>
      <c r="T443" s="59"/>
      <c r="AT443" s="15" t="s">
        <v>131</v>
      </c>
      <c r="AU443" s="15" t="s">
        <v>84</v>
      </c>
    </row>
    <row r="444" spans="2:65" s="10" customFormat="1" ht="11.25" x14ac:dyDescent="0.2">
      <c r="B444" s="178"/>
      <c r="C444" s="179"/>
      <c r="D444" s="175" t="s">
        <v>138</v>
      </c>
      <c r="E444" s="180" t="s">
        <v>1</v>
      </c>
      <c r="F444" s="181" t="s">
        <v>683</v>
      </c>
      <c r="G444" s="179"/>
      <c r="H444" s="182">
        <v>297.803</v>
      </c>
      <c r="I444" s="183"/>
      <c r="J444" s="179"/>
      <c r="K444" s="179"/>
      <c r="L444" s="184"/>
      <c r="M444" s="185"/>
      <c r="N444" s="186"/>
      <c r="O444" s="186"/>
      <c r="P444" s="186"/>
      <c r="Q444" s="186"/>
      <c r="R444" s="186"/>
      <c r="S444" s="186"/>
      <c r="T444" s="187"/>
      <c r="AT444" s="188" t="s">
        <v>138</v>
      </c>
      <c r="AU444" s="188" t="s">
        <v>84</v>
      </c>
      <c r="AV444" s="10" t="s">
        <v>84</v>
      </c>
      <c r="AW444" s="10" t="s">
        <v>37</v>
      </c>
      <c r="AX444" s="10" t="s">
        <v>75</v>
      </c>
      <c r="AY444" s="188" t="s">
        <v>123</v>
      </c>
    </row>
    <row r="445" spans="2:65" s="11" customFormat="1" ht="11.25" x14ac:dyDescent="0.2">
      <c r="B445" s="189"/>
      <c r="C445" s="190"/>
      <c r="D445" s="175" t="s">
        <v>138</v>
      </c>
      <c r="E445" s="191" t="s">
        <v>1</v>
      </c>
      <c r="F445" s="192" t="s">
        <v>140</v>
      </c>
      <c r="G445" s="190"/>
      <c r="H445" s="193">
        <v>297.803</v>
      </c>
      <c r="I445" s="194"/>
      <c r="J445" s="190"/>
      <c r="K445" s="190"/>
      <c r="L445" s="195"/>
      <c r="M445" s="196"/>
      <c r="N445" s="197"/>
      <c r="O445" s="197"/>
      <c r="P445" s="197"/>
      <c r="Q445" s="197"/>
      <c r="R445" s="197"/>
      <c r="S445" s="197"/>
      <c r="T445" s="198"/>
      <c r="AT445" s="199" t="s">
        <v>138</v>
      </c>
      <c r="AU445" s="199" t="s">
        <v>84</v>
      </c>
      <c r="AV445" s="11" t="s">
        <v>122</v>
      </c>
      <c r="AW445" s="11" t="s">
        <v>37</v>
      </c>
      <c r="AX445" s="11" t="s">
        <v>23</v>
      </c>
      <c r="AY445" s="199" t="s">
        <v>123</v>
      </c>
    </row>
    <row r="446" spans="2:65" s="1" customFormat="1" ht="16.5" customHeight="1" x14ac:dyDescent="0.2">
      <c r="B446" s="32"/>
      <c r="C446" s="163" t="s">
        <v>684</v>
      </c>
      <c r="D446" s="163" t="s">
        <v>124</v>
      </c>
      <c r="E446" s="164" t="s">
        <v>685</v>
      </c>
      <c r="F446" s="165" t="s">
        <v>686</v>
      </c>
      <c r="G446" s="166" t="s">
        <v>388</v>
      </c>
      <c r="H446" s="167">
        <v>29.623999999999999</v>
      </c>
      <c r="I446" s="168"/>
      <c r="J446" s="169">
        <f>ROUND(I446*H446,2)</f>
        <v>0</v>
      </c>
      <c r="K446" s="165" t="s">
        <v>213</v>
      </c>
      <c r="L446" s="36"/>
      <c r="M446" s="170" t="s">
        <v>1</v>
      </c>
      <c r="N446" s="171" t="s">
        <v>46</v>
      </c>
      <c r="O446" s="58"/>
      <c r="P446" s="172">
        <f>O446*H446</f>
        <v>0</v>
      </c>
      <c r="Q446" s="172">
        <v>0</v>
      </c>
      <c r="R446" s="172">
        <f>Q446*H446</f>
        <v>0</v>
      </c>
      <c r="S446" s="172">
        <v>0</v>
      </c>
      <c r="T446" s="173">
        <f>S446*H446</f>
        <v>0</v>
      </c>
      <c r="AR446" s="15" t="s">
        <v>122</v>
      </c>
      <c r="AT446" s="15" t="s">
        <v>124</v>
      </c>
      <c r="AU446" s="15" t="s">
        <v>84</v>
      </c>
      <c r="AY446" s="15" t="s">
        <v>123</v>
      </c>
      <c r="BE446" s="174">
        <f>IF(N446="základní",J446,0)</f>
        <v>0</v>
      </c>
      <c r="BF446" s="174">
        <f>IF(N446="snížená",J446,0)</f>
        <v>0</v>
      </c>
      <c r="BG446" s="174">
        <f>IF(N446="zákl. přenesená",J446,0)</f>
        <v>0</v>
      </c>
      <c r="BH446" s="174">
        <f>IF(N446="sníž. přenesená",J446,0)</f>
        <v>0</v>
      </c>
      <c r="BI446" s="174">
        <f>IF(N446="nulová",J446,0)</f>
        <v>0</v>
      </c>
      <c r="BJ446" s="15" t="s">
        <v>23</v>
      </c>
      <c r="BK446" s="174">
        <f>ROUND(I446*H446,2)</f>
        <v>0</v>
      </c>
      <c r="BL446" s="15" t="s">
        <v>122</v>
      </c>
      <c r="BM446" s="15" t="s">
        <v>687</v>
      </c>
    </row>
    <row r="447" spans="2:65" s="1" customFormat="1" ht="11.25" x14ac:dyDescent="0.2">
      <c r="B447" s="32"/>
      <c r="C447" s="33"/>
      <c r="D447" s="175" t="s">
        <v>131</v>
      </c>
      <c r="E447" s="33"/>
      <c r="F447" s="176" t="s">
        <v>688</v>
      </c>
      <c r="G447" s="33"/>
      <c r="H447" s="33"/>
      <c r="I447" s="101"/>
      <c r="J447" s="33"/>
      <c r="K447" s="33"/>
      <c r="L447" s="36"/>
      <c r="M447" s="177"/>
      <c r="N447" s="58"/>
      <c r="O447" s="58"/>
      <c r="P447" s="58"/>
      <c r="Q447" s="58"/>
      <c r="R447" s="58"/>
      <c r="S447" s="58"/>
      <c r="T447" s="59"/>
      <c r="AT447" s="15" t="s">
        <v>131</v>
      </c>
      <c r="AU447" s="15" t="s">
        <v>84</v>
      </c>
    </row>
    <row r="448" spans="2:65" s="10" customFormat="1" ht="11.25" x14ac:dyDescent="0.2">
      <c r="B448" s="178"/>
      <c r="C448" s="179"/>
      <c r="D448" s="175" t="s">
        <v>138</v>
      </c>
      <c r="E448" s="180" t="s">
        <v>1</v>
      </c>
      <c r="F448" s="181" t="s">
        <v>689</v>
      </c>
      <c r="G448" s="179"/>
      <c r="H448" s="182">
        <v>29.623999999999999</v>
      </c>
      <c r="I448" s="183"/>
      <c r="J448" s="179"/>
      <c r="K448" s="179"/>
      <c r="L448" s="184"/>
      <c r="M448" s="185"/>
      <c r="N448" s="186"/>
      <c r="O448" s="186"/>
      <c r="P448" s="186"/>
      <c r="Q448" s="186"/>
      <c r="R448" s="186"/>
      <c r="S448" s="186"/>
      <c r="T448" s="187"/>
      <c r="AT448" s="188" t="s">
        <v>138</v>
      </c>
      <c r="AU448" s="188" t="s">
        <v>84</v>
      </c>
      <c r="AV448" s="10" t="s">
        <v>84</v>
      </c>
      <c r="AW448" s="10" t="s">
        <v>37</v>
      </c>
      <c r="AX448" s="10" t="s">
        <v>75</v>
      </c>
      <c r="AY448" s="188" t="s">
        <v>123</v>
      </c>
    </row>
    <row r="449" spans="2:65" s="11" customFormat="1" ht="11.25" x14ac:dyDescent="0.2">
      <c r="B449" s="189"/>
      <c r="C449" s="190"/>
      <c r="D449" s="175" t="s">
        <v>138</v>
      </c>
      <c r="E449" s="191" t="s">
        <v>1</v>
      </c>
      <c r="F449" s="192" t="s">
        <v>140</v>
      </c>
      <c r="G449" s="190"/>
      <c r="H449" s="193">
        <v>29.623999999999999</v>
      </c>
      <c r="I449" s="194"/>
      <c r="J449" s="190"/>
      <c r="K449" s="190"/>
      <c r="L449" s="195"/>
      <c r="M449" s="196"/>
      <c r="N449" s="197"/>
      <c r="O449" s="197"/>
      <c r="P449" s="197"/>
      <c r="Q449" s="197"/>
      <c r="R449" s="197"/>
      <c r="S449" s="197"/>
      <c r="T449" s="198"/>
      <c r="AT449" s="199" t="s">
        <v>138</v>
      </c>
      <c r="AU449" s="199" t="s">
        <v>84</v>
      </c>
      <c r="AV449" s="11" t="s">
        <v>122</v>
      </c>
      <c r="AW449" s="11" t="s">
        <v>37</v>
      </c>
      <c r="AX449" s="11" t="s">
        <v>23</v>
      </c>
      <c r="AY449" s="199" t="s">
        <v>123</v>
      </c>
    </row>
    <row r="450" spans="2:65" s="1" customFormat="1" ht="16.5" customHeight="1" x14ac:dyDescent="0.2">
      <c r="B450" s="32"/>
      <c r="C450" s="163" t="s">
        <v>690</v>
      </c>
      <c r="D450" s="163" t="s">
        <v>124</v>
      </c>
      <c r="E450" s="164" t="s">
        <v>691</v>
      </c>
      <c r="F450" s="165" t="s">
        <v>692</v>
      </c>
      <c r="G450" s="166" t="s">
        <v>388</v>
      </c>
      <c r="H450" s="167">
        <v>191.40700000000001</v>
      </c>
      <c r="I450" s="168"/>
      <c r="J450" s="169">
        <f>ROUND(I450*H450,2)</f>
        <v>0</v>
      </c>
      <c r="K450" s="165" t="s">
        <v>213</v>
      </c>
      <c r="L450" s="36"/>
      <c r="M450" s="170" t="s">
        <v>1</v>
      </c>
      <c r="N450" s="171" t="s">
        <v>46</v>
      </c>
      <c r="O450" s="58"/>
      <c r="P450" s="172">
        <f>O450*H450</f>
        <v>0</v>
      </c>
      <c r="Q450" s="172">
        <v>0</v>
      </c>
      <c r="R450" s="172">
        <f>Q450*H450</f>
        <v>0</v>
      </c>
      <c r="S450" s="172">
        <v>0</v>
      </c>
      <c r="T450" s="173">
        <f>S450*H450</f>
        <v>0</v>
      </c>
      <c r="AR450" s="15" t="s">
        <v>122</v>
      </c>
      <c r="AT450" s="15" t="s">
        <v>124</v>
      </c>
      <c r="AU450" s="15" t="s">
        <v>84</v>
      </c>
      <c r="AY450" s="15" t="s">
        <v>123</v>
      </c>
      <c r="BE450" s="174">
        <f>IF(N450="základní",J450,0)</f>
        <v>0</v>
      </c>
      <c r="BF450" s="174">
        <f>IF(N450="snížená",J450,0)</f>
        <v>0</v>
      </c>
      <c r="BG450" s="174">
        <f>IF(N450="zákl. přenesená",J450,0)</f>
        <v>0</v>
      </c>
      <c r="BH450" s="174">
        <f>IF(N450="sníž. přenesená",J450,0)</f>
        <v>0</v>
      </c>
      <c r="BI450" s="174">
        <f>IF(N450="nulová",J450,0)</f>
        <v>0</v>
      </c>
      <c r="BJ450" s="15" t="s">
        <v>23</v>
      </c>
      <c r="BK450" s="174">
        <f>ROUND(I450*H450,2)</f>
        <v>0</v>
      </c>
      <c r="BL450" s="15" t="s">
        <v>122</v>
      </c>
      <c r="BM450" s="15" t="s">
        <v>693</v>
      </c>
    </row>
    <row r="451" spans="2:65" s="1" customFormat="1" ht="11.25" x14ac:dyDescent="0.2">
      <c r="B451" s="32"/>
      <c r="C451" s="33"/>
      <c r="D451" s="175" t="s">
        <v>131</v>
      </c>
      <c r="E451" s="33"/>
      <c r="F451" s="176" t="s">
        <v>694</v>
      </c>
      <c r="G451" s="33"/>
      <c r="H451" s="33"/>
      <c r="I451" s="101"/>
      <c r="J451" s="33"/>
      <c r="K451" s="33"/>
      <c r="L451" s="36"/>
      <c r="M451" s="177"/>
      <c r="N451" s="58"/>
      <c r="O451" s="58"/>
      <c r="P451" s="58"/>
      <c r="Q451" s="58"/>
      <c r="R451" s="58"/>
      <c r="S451" s="58"/>
      <c r="T451" s="59"/>
      <c r="AT451" s="15" t="s">
        <v>131</v>
      </c>
      <c r="AU451" s="15" t="s">
        <v>84</v>
      </c>
    </row>
    <row r="452" spans="2:65" s="10" customFormat="1" ht="11.25" x14ac:dyDescent="0.2">
      <c r="B452" s="178"/>
      <c r="C452" s="179"/>
      <c r="D452" s="175" t="s">
        <v>138</v>
      </c>
      <c r="E452" s="180" t="s">
        <v>1</v>
      </c>
      <c r="F452" s="181" t="s">
        <v>695</v>
      </c>
      <c r="G452" s="179"/>
      <c r="H452" s="182">
        <v>191.40700000000001</v>
      </c>
      <c r="I452" s="183"/>
      <c r="J452" s="179"/>
      <c r="K452" s="179"/>
      <c r="L452" s="184"/>
      <c r="M452" s="185"/>
      <c r="N452" s="186"/>
      <c r="O452" s="186"/>
      <c r="P452" s="186"/>
      <c r="Q452" s="186"/>
      <c r="R452" s="186"/>
      <c r="S452" s="186"/>
      <c r="T452" s="187"/>
      <c r="AT452" s="188" t="s">
        <v>138</v>
      </c>
      <c r="AU452" s="188" t="s">
        <v>84</v>
      </c>
      <c r="AV452" s="10" t="s">
        <v>84</v>
      </c>
      <c r="AW452" s="10" t="s">
        <v>37</v>
      </c>
      <c r="AX452" s="10" t="s">
        <v>75</v>
      </c>
      <c r="AY452" s="188" t="s">
        <v>123</v>
      </c>
    </row>
    <row r="453" spans="2:65" s="11" customFormat="1" ht="11.25" x14ac:dyDescent="0.2">
      <c r="B453" s="189"/>
      <c r="C453" s="190"/>
      <c r="D453" s="175" t="s">
        <v>138</v>
      </c>
      <c r="E453" s="191" t="s">
        <v>1</v>
      </c>
      <c r="F453" s="192" t="s">
        <v>140</v>
      </c>
      <c r="G453" s="190"/>
      <c r="H453" s="193">
        <v>191.40700000000001</v>
      </c>
      <c r="I453" s="194"/>
      <c r="J453" s="190"/>
      <c r="K453" s="190"/>
      <c r="L453" s="195"/>
      <c r="M453" s="196"/>
      <c r="N453" s="197"/>
      <c r="O453" s="197"/>
      <c r="P453" s="197"/>
      <c r="Q453" s="197"/>
      <c r="R453" s="197"/>
      <c r="S453" s="197"/>
      <c r="T453" s="198"/>
      <c r="AT453" s="199" t="s">
        <v>138</v>
      </c>
      <c r="AU453" s="199" t="s">
        <v>84</v>
      </c>
      <c r="AV453" s="11" t="s">
        <v>122</v>
      </c>
      <c r="AW453" s="11" t="s">
        <v>37</v>
      </c>
      <c r="AX453" s="11" t="s">
        <v>23</v>
      </c>
      <c r="AY453" s="199" t="s">
        <v>123</v>
      </c>
    </row>
    <row r="454" spans="2:65" s="1" customFormat="1" ht="16.5" customHeight="1" x14ac:dyDescent="0.2">
      <c r="B454" s="32"/>
      <c r="C454" s="163" t="s">
        <v>696</v>
      </c>
      <c r="D454" s="163" t="s">
        <v>124</v>
      </c>
      <c r="E454" s="164" t="s">
        <v>697</v>
      </c>
      <c r="F454" s="165" t="s">
        <v>698</v>
      </c>
      <c r="G454" s="166" t="s">
        <v>388</v>
      </c>
      <c r="H454" s="167">
        <v>532.44200000000001</v>
      </c>
      <c r="I454" s="168"/>
      <c r="J454" s="169">
        <f>ROUND(I454*H454,2)</f>
        <v>0</v>
      </c>
      <c r="K454" s="165" t="s">
        <v>244</v>
      </c>
      <c r="L454" s="36"/>
      <c r="M454" s="170" t="s">
        <v>1</v>
      </c>
      <c r="N454" s="171" t="s">
        <v>46</v>
      </c>
      <c r="O454" s="58"/>
      <c r="P454" s="172">
        <f>O454*H454</f>
        <v>0</v>
      </c>
      <c r="Q454" s="172">
        <v>0</v>
      </c>
      <c r="R454" s="172">
        <f>Q454*H454</f>
        <v>0</v>
      </c>
      <c r="S454" s="172">
        <v>0</v>
      </c>
      <c r="T454" s="173">
        <f>S454*H454</f>
        <v>0</v>
      </c>
      <c r="AR454" s="15" t="s">
        <v>122</v>
      </c>
      <c r="AT454" s="15" t="s">
        <v>124</v>
      </c>
      <c r="AU454" s="15" t="s">
        <v>84</v>
      </c>
      <c r="AY454" s="15" t="s">
        <v>123</v>
      </c>
      <c r="BE454" s="174">
        <f>IF(N454="základní",J454,0)</f>
        <v>0</v>
      </c>
      <c r="BF454" s="174">
        <f>IF(N454="snížená",J454,0)</f>
        <v>0</v>
      </c>
      <c r="BG454" s="174">
        <f>IF(N454="zákl. přenesená",J454,0)</f>
        <v>0</v>
      </c>
      <c r="BH454" s="174">
        <f>IF(N454="sníž. přenesená",J454,0)</f>
        <v>0</v>
      </c>
      <c r="BI454" s="174">
        <f>IF(N454="nulová",J454,0)</f>
        <v>0</v>
      </c>
      <c r="BJ454" s="15" t="s">
        <v>23</v>
      </c>
      <c r="BK454" s="174">
        <f>ROUND(I454*H454,2)</f>
        <v>0</v>
      </c>
      <c r="BL454" s="15" t="s">
        <v>122</v>
      </c>
      <c r="BM454" s="15" t="s">
        <v>699</v>
      </c>
    </row>
    <row r="455" spans="2:65" s="1" customFormat="1" ht="11.25" x14ac:dyDescent="0.2">
      <c r="B455" s="32"/>
      <c r="C455" s="33"/>
      <c r="D455" s="175" t="s">
        <v>131</v>
      </c>
      <c r="E455" s="33"/>
      <c r="F455" s="176" t="s">
        <v>700</v>
      </c>
      <c r="G455" s="33"/>
      <c r="H455" s="33"/>
      <c r="I455" s="101"/>
      <c r="J455" s="33"/>
      <c r="K455" s="33"/>
      <c r="L455" s="36"/>
      <c r="M455" s="177"/>
      <c r="N455" s="58"/>
      <c r="O455" s="58"/>
      <c r="P455" s="58"/>
      <c r="Q455" s="58"/>
      <c r="R455" s="58"/>
      <c r="S455" s="58"/>
      <c r="T455" s="59"/>
      <c r="AT455" s="15" t="s">
        <v>131</v>
      </c>
      <c r="AU455" s="15" t="s">
        <v>84</v>
      </c>
    </row>
    <row r="456" spans="2:65" s="10" customFormat="1" ht="11.25" x14ac:dyDescent="0.2">
      <c r="B456" s="178"/>
      <c r="C456" s="179"/>
      <c r="D456" s="175" t="s">
        <v>138</v>
      </c>
      <c r="E456" s="180" t="s">
        <v>1</v>
      </c>
      <c r="F456" s="181" t="s">
        <v>701</v>
      </c>
      <c r="G456" s="179"/>
      <c r="H456" s="182">
        <v>191.40700000000001</v>
      </c>
      <c r="I456" s="183"/>
      <c r="J456" s="179"/>
      <c r="K456" s="179"/>
      <c r="L456" s="184"/>
      <c r="M456" s="185"/>
      <c r="N456" s="186"/>
      <c r="O456" s="186"/>
      <c r="P456" s="186"/>
      <c r="Q456" s="186"/>
      <c r="R456" s="186"/>
      <c r="S456" s="186"/>
      <c r="T456" s="187"/>
      <c r="AT456" s="188" t="s">
        <v>138</v>
      </c>
      <c r="AU456" s="188" t="s">
        <v>84</v>
      </c>
      <c r="AV456" s="10" t="s">
        <v>84</v>
      </c>
      <c r="AW456" s="10" t="s">
        <v>37</v>
      </c>
      <c r="AX456" s="10" t="s">
        <v>75</v>
      </c>
      <c r="AY456" s="188" t="s">
        <v>123</v>
      </c>
    </row>
    <row r="457" spans="2:65" s="10" customFormat="1" ht="11.25" x14ac:dyDescent="0.2">
      <c r="B457" s="178"/>
      <c r="C457" s="179"/>
      <c r="D457" s="175" t="s">
        <v>138</v>
      </c>
      <c r="E457" s="180" t="s">
        <v>1</v>
      </c>
      <c r="F457" s="181" t="s">
        <v>702</v>
      </c>
      <c r="G457" s="179"/>
      <c r="H457" s="182">
        <v>43.231999999999999</v>
      </c>
      <c r="I457" s="183"/>
      <c r="J457" s="179"/>
      <c r="K457" s="179"/>
      <c r="L457" s="184"/>
      <c r="M457" s="185"/>
      <c r="N457" s="186"/>
      <c r="O457" s="186"/>
      <c r="P457" s="186"/>
      <c r="Q457" s="186"/>
      <c r="R457" s="186"/>
      <c r="S457" s="186"/>
      <c r="T457" s="187"/>
      <c r="AT457" s="188" t="s">
        <v>138</v>
      </c>
      <c r="AU457" s="188" t="s">
        <v>84</v>
      </c>
      <c r="AV457" s="10" t="s">
        <v>84</v>
      </c>
      <c r="AW457" s="10" t="s">
        <v>37</v>
      </c>
      <c r="AX457" s="10" t="s">
        <v>75</v>
      </c>
      <c r="AY457" s="188" t="s">
        <v>123</v>
      </c>
    </row>
    <row r="458" spans="2:65" s="10" customFormat="1" ht="11.25" x14ac:dyDescent="0.2">
      <c r="B458" s="178"/>
      <c r="C458" s="179"/>
      <c r="D458" s="175" t="s">
        <v>138</v>
      </c>
      <c r="E458" s="180" t="s">
        <v>1</v>
      </c>
      <c r="F458" s="181" t="s">
        <v>703</v>
      </c>
      <c r="G458" s="179"/>
      <c r="H458" s="182">
        <v>41.664000000000001</v>
      </c>
      <c r="I458" s="183"/>
      <c r="J458" s="179"/>
      <c r="K458" s="179"/>
      <c r="L458" s="184"/>
      <c r="M458" s="185"/>
      <c r="N458" s="186"/>
      <c r="O458" s="186"/>
      <c r="P458" s="186"/>
      <c r="Q458" s="186"/>
      <c r="R458" s="186"/>
      <c r="S458" s="186"/>
      <c r="T458" s="187"/>
      <c r="AT458" s="188" t="s">
        <v>138</v>
      </c>
      <c r="AU458" s="188" t="s">
        <v>84</v>
      </c>
      <c r="AV458" s="10" t="s">
        <v>84</v>
      </c>
      <c r="AW458" s="10" t="s">
        <v>37</v>
      </c>
      <c r="AX458" s="10" t="s">
        <v>75</v>
      </c>
      <c r="AY458" s="188" t="s">
        <v>123</v>
      </c>
    </row>
    <row r="459" spans="2:65" s="10" customFormat="1" ht="11.25" x14ac:dyDescent="0.2">
      <c r="B459" s="178"/>
      <c r="C459" s="179"/>
      <c r="D459" s="175" t="s">
        <v>138</v>
      </c>
      <c r="E459" s="180" t="s">
        <v>1</v>
      </c>
      <c r="F459" s="181" t="s">
        <v>704</v>
      </c>
      <c r="G459" s="179"/>
      <c r="H459" s="182">
        <v>255.209</v>
      </c>
      <c r="I459" s="183"/>
      <c r="J459" s="179"/>
      <c r="K459" s="179"/>
      <c r="L459" s="184"/>
      <c r="M459" s="185"/>
      <c r="N459" s="186"/>
      <c r="O459" s="186"/>
      <c r="P459" s="186"/>
      <c r="Q459" s="186"/>
      <c r="R459" s="186"/>
      <c r="S459" s="186"/>
      <c r="T459" s="187"/>
      <c r="AT459" s="188" t="s">
        <v>138</v>
      </c>
      <c r="AU459" s="188" t="s">
        <v>84</v>
      </c>
      <c r="AV459" s="10" t="s">
        <v>84</v>
      </c>
      <c r="AW459" s="10" t="s">
        <v>37</v>
      </c>
      <c r="AX459" s="10" t="s">
        <v>75</v>
      </c>
      <c r="AY459" s="188" t="s">
        <v>123</v>
      </c>
    </row>
    <row r="460" spans="2:65" s="10" customFormat="1" ht="11.25" x14ac:dyDescent="0.2">
      <c r="B460" s="178"/>
      <c r="C460" s="179"/>
      <c r="D460" s="175" t="s">
        <v>138</v>
      </c>
      <c r="E460" s="180" t="s">
        <v>1</v>
      </c>
      <c r="F460" s="181" t="s">
        <v>705</v>
      </c>
      <c r="G460" s="179"/>
      <c r="H460" s="182">
        <v>0.93</v>
      </c>
      <c r="I460" s="183"/>
      <c r="J460" s="179"/>
      <c r="K460" s="179"/>
      <c r="L460" s="184"/>
      <c r="M460" s="185"/>
      <c r="N460" s="186"/>
      <c r="O460" s="186"/>
      <c r="P460" s="186"/>
      <c r="Q460" s="186"/>
      <c r="R460" s="186"/>
      <c r="S460" s="186"/>
      <c r="T460" s="187"/>
      <c r="AT460" s="188" t="s">
        <v>138</v>
      </c>
      <c r="AU460" s="188" t="s">
        <v>84</v>
      </c>
      <c r="AV460" s="10" t="s">
        <v>84</v>
      </c>
      <c r="AW460" s="10" t="s">
        <v>37</v>
      </c>
      <c r="AX460" s="10" t="s">
        <v>75</v>
      </c>
      <c r="AY460" s="188" t="s">
        <v>123</v>
      </c>
    </row>
    <row r="461" spans="2:65" s="11" customFormat="1" ht="11.25" x14ac:dyDescent="0.2">
      <c r="B461" s="189"/>
      <c r="C461" s="190"/>
      <c r="D461" s="175" t="s">
        <v>138</v>
      </c>
      <c r="E461" s="191" t="s">
        <v>1</v>
      </c>
      <c r="F461" s="192" t="s">
        <v>140</v>
      </c>
      <c r="G461" s="190"/>
      <c r="H461" s="193">
        <v>532.44199999999989</v>
      </c>
      <c r="I461" s="194"/>
      <c r="J461" s="190"/>
      <c r="K461" s="190"/>
      <c r="L461" s="195"/>
      <c r="M461" s="196"/>
      <c r="N461" s="197"/>
      <c r="O461" s="197"/>
      <c r="P461" s="197"/>
      <c r="Q461" s="197"/>
      <c r="R461" s="197"/>
      <c r="S461" s="197"/>
      <c r="T461" s="198"/>
      <c r="AT461" s="199" t="s">
        <v>138</v>
      </c>
      <c r="AU461" s="199" t="s">
        <v>84</v>
      </c>
      <c r="AV461" s="11" t="s">
        <v>122</v>
      </c>
      <c r="AW461" s="11" t="s">
        <v>37</v>
      </c>
      <c r="AX461" s="11" t="s">
        <v>23</v>
      </c>
      <c r="AY461" s="199" t="s">
        <v>123</v>
      </c>
    </row>
    <row r="462" spans="2:65" s="1" customFormat="1" ht="16.5" customHeight="1" x14ac:dyDescent="0.2">
      <c r="B462" s="32"/>
      <c r="C462" s="163" t="s">
        <v>706</v>
      </c>
      <c r="D462" s="163" t="s">
        <v>124</v>
      </c>
      <c r="E462" s="164" t="s">
        <v>707</v>
      </c>
      <c r="F462" s="165" t="s">
        <v>708</v>
      </c>
      <c r="G462" s="166" t="s">
        <v>388</v>
      </c>
      <c r="H462" s="167">
        <v>4791.9780000000001</v>
      </c>
      <c r="I462" s="168"/>
      <c r="J462" s="169">
        <f>ROUND(I462*H462,2)</f>
        <v>0</v>
      </c>
      <c r="K462" s="165" t="s">
        <v>244</v>
      </c>
      <c r="L462" s="36"/>
      <c r="M462" s="170" t="s">
        <v>1</v>
      </c>
      <c r="N462" s="171" t="s">
        <v>46</v>
      </c>
      <c r="O462" s="58"/>
      <c r="P462" s="172">
        <f>O462*H462</f>
        <v>0</v>
      </c>
      <c r="Q462" s="172">
        <v>0</v>
      </c>
      <c r="R462" s="172">
        <f>Q462*H462</f>
        <v>0</v>
      </c>
      <c r="S462" s="172">
        <v>0</v>
      </c>
      <c r="T462" s="173">
        <f>S462*H462</f>
        <v>0</v>
      </c>
      <c r="AR462" s="15" t="s">
        <v>122</v>
      </c>
      <c r="AT462" s="15" t="s">
        <v>124</v>
      </c>
      <c r="AU462" s="15" t="s">
        <v>84</v>
      </c>
      <c r="AY462" s="15" t="s">
        <v>123</v>
      </c>
      <c r="BE462" s="174">
        <f>IF(N462="základní",J462,0)</f>
        <v>0</v>
      </c>
      <c r="BF462" s="174">
        <f>IF(N462="snížená",J462,0)</f>
        <v>0</v>
      </c>
      <c r="BG462" s="174">
        <f>IF(N462="zákl. přenesená",J462,0)</f>
        <v>0</v>
      </c>
      <c r="BH462" s="174">
        <f>IF(N462="sníž. přenesená",J462,0)</f>
        <v>0</v>
      </c>
      <c r="BI462" s="174">
        <f>IF(N462="nulová",J462,0)</f>
        <v>0</v>
      </c>
      <c r="BJ462" s="15" t="s">
        <v>23</v>
      </c>
      <c r="BK462" s="174">
        <f>ROUND(I462*H462,2)</f>
        <v>0</v>
      </c>
      <c r="BL462" s="15" t="s">
        <v>122</v>
      </c>
      <c r="BM462" s="15" t="s">
        <v>709</v>
      </c>
    </row>
    <row r="463" spans="2:65" s="1" customFormat="1" ht="19.5" x14ac:dyDescent="0.2">
      <c r="B463" s="32"/>
      <c r="C463" s="33"/>
      <c r="D463" s="175" t="s">
        <v>131</v>
      </c>
      <c r="E463" s="33"/>
      <c r="F463" s="176" t="s">
        <v>710</v>
      </c>
      <c r="G463" s="33"/>
      <c r="H463" s="33"/>
      <c r="I463" s="101"/>
      <c r="J463" s="33"/>
      <c r="K463" s="33"/>
      <c r="L463" s="36"/>
      <c r="M463" s="177"/>
      <c r="N463" s="58"/>
      <c r="O463" s="58"/>
      <c r="P463" s="58"/>
      <c r="Q463" s="58"/>
      <c r="R463" s="58"/>
      <c r="S463" s="58"/>
      <c r="T463" s="59"/>
      <c r="AT463" s="15" t="s">
        <v>131</v>
      </c>
      <c r="AU463" s="15" t="s">
        <v>84</v>
      </c>
    </row>
    <row r="464" spans="2:65" s="10" customFormat="1" ht="11.25" x14ac:dyDescent="0.2">
      <c r="B464" s="178"/>
      <c r="C464" s="179"/>
      <c r="D464" s="175" t="s">
        <v>138</v>
      </c>
      <c r="E464" s="180" t="s">
        <v>1</v>
      </c>
      <c r="F464" s="181" t="s">
        <v>711</v>
      </c>
      <c r="G464" s="179"/>
      <c r="H464" s="182">
        <v>4791.9780000000001</v>
      </c>
      <c r="I464" s="183"/>
      <c r="J464" s="179"/>
      <c r="K464" s="179"/>
      <c r="L464" s="184"/>
      <c r="M464" s="185"/>
      <c r="N464" s="186"/>
      <c r="O464" s="186"/>
      <c r="P464" s="186"/>
      <c r="Q464" s="186"/>
      <c r="R464" s="186"/>
      <c r="S464" s="186"/>
      <c r="T464" s="187"/>
      <c r="AT464" s="188" t="s">
        <v>138</v>
      </c>
      <c r="AU464" s="188" t="s">
        <v>84</v>
      </c>
      <c r="AV464" s="10" t="s">
        <v>84</v>
      </c>
      <c r="AW464" s="10" t="s">
        <v>37</v>
      </c>
      <c r="AX464" s="10" t="s">
        <v>75</v>
      </c>
      <c r="AY464" s="188" t="s">
        <v>123</v>
      </c>
    </row>
    <row r="465" spans="2:65" s="11" customFormat="1" ht="11.25" x14ac:dyDescent="0.2">
      <c r="B465" s="189"/>
      <c r="C465" s="190"/>
      <c r="D465" s="175" t="s">
        <v>138</v>
      </c>
      <c r="E465" s="191" t="s">
        <v>1</v>
      </c>
      <c r="F465" s="192" t="s">
        <v>140</v>
      </c>
      <c r="G465" s="190"/>
      <c r="H465" s="193">
        <v>4791.9780000000001</v>
      </c>
      <c r="I465" s="194"/>
      <c r="J465" s="190"/>
      <c r="K465" s="190"/>
      <c r="L465" s="195"/>
      <c r="M465" s="196"/>
      <c r="N465" s="197"/>
      <c r="O465" s="197"/>
      <c r="P465" s="197"/>
      <c r="Q465" s="197"/>
      <c r="R465" s="197"/>
      <c r="S465" s="197"/>
      <c r="T465" s="198"/>
      <c r="AT465" s="199" t="s">
        <v>138</v>
      </c>
      <c r="AU465" s="199" t="s">
        <v>84</v>
      </c>
      <c r="AV465" s="11" t="s">
        <v>122</v>
      </c>
      <c r="AW465" s="11" t="s">
        <v>37</v>
      </c>
      <c r="AX465" s="11" t="s">
        <v>23</v>
      </c>
      <c r="AY465" s="199" t="s">
        <v>123</v>
      </c>
    </row>
    <row r="466" spans="2:65" s="9" customFormat="1" ht="22.9" customHeight="1" x14ac:dyDescent="0.2">
      <c r="B466" s="149"/>
      <c r="C466" s="150"/>
      <c r="D466" s="151" t="s">
        <v>74</v>
      </c>
      <c r="E466" s="220" t="s">
        <v>712</v>
      </c>
      <c r="F466" s="220" t="s">
        <v>713</v>
      </c>
      <c r="G466" s="150"/>
      <c r="H466" s="150"/>
      <c r="I466" s="153"/>
      <c r="J466" s="221">
        <f>BK466</f>
        <v>0</v>
      </c>
      <c r="K466" s="150"/>
      <c r="L466" s="155"/>
      <c r="M466" s="156"/>
      <c r="N466" s="157"/>
      <c r="O466" s="157"/>
      <c r="P466" s="158">
        <f>SUM(P467:P468)</f>
        <v>0</v>
      </c>
      <c r="Q466" s="157"/>
      <c r="R466" s="158">
        <f>SUM(R467:R468)</f>
        <v>0</v>
      </c>
      <c r="S466" s="157"/>
      <c r="T466" s="159">
        <f>SUM(T467:T468)</f>
        <v>0</v>
      </c>
      <c r="AR466" s="160" t="s">
        <v>23</v>
      </c>
      <c r="AT466" s="161" t="s">
        <v>74</v>
      </c>
      <c r="AU466" s="161" t="s">
        <v>23</v>
      </c>
      <c r="AY466" s="160" t="s">
        <v>123</v>
      </c>
      <c r="BK466" s="162">
        <f>SUM(BK467:BK468)</f>
        <v>0</v>
      </c>
    </row>
    <row r="467" spans="2:65" s="1" customFormat="1" ht="16.5" customHeight="1" x14ac:dyDescent="0.2">
      <c r="B467" s="32"/>
      <c r="C467" s="163" t="s">
        <v>714</v>
      </c>
      <c r="D467" s="163" t="s">
        <v>124</v>
      </c>
      <c r="E467" s="164" t="s">
        <v>715</v>
      </c>
      <c r="F467" s="165" t="s">
        <v>716</v>
      </c>
      <c r="G467" s="166" t="s">
        <v>388</v>
      </c>
      <c r="H467" s="167">
        <v>1147.124</v>
      </c>
      <c r="I467" s="168"/>
      <c r="J467" s="169">
        <f>ROUND(I467*H467,2)</f>
        <v>0</v>
      </c>
      <c r="K467" s="165" t="s">
        <v>366</v>
      </c>
      <c r="L467" s="36"/>
      <c r="M467" s="170" t="s">
        <v>1</v>
      </c>
      <c r="N467" s="171" t="s">
        <v>46</v>
      </c>
      <c r="O467" s="58"/>
      <c r="P467" s="172">
        <f>O467*H467</f>
        <v>0</v>
      </c>
      <c r="Q467" s="172">
        <v>0</v>
      </c>
      <c r="R467" s="172">
        <f>Q467*H467</f>
        <v>0</v>
      </c>
      <c r="S467" s="172">
        <v>0</v>
      </c>
      <c r="T467" s="173">
        <f>S467*H467</f>
        <v>0</v>
      </c>
      <c r="AR467" s="15" t="s">
        <v>122</v>
      </c>
      <c r="AT467" s="15" t="s">
        <v>124</v>
      </c>
      <c r="AU467" s="15" t="s">
        <v>84</v>
      </c>
      <c r="AY467" s="15" t="s">
        <v>123</v>
      </c>
      <c r="BE467" s="174">
        <f>IF(N467="základní",J467,0)</f>
        <v>0</v>
      </c>
      <c r="BF467" s="174">
        <f>IF(N467="snížená",J467,0)</f>
        <v>0</v>
      </c>
      <c r="BG467" s="174">
        <f>IF(N467="zákl. přenesená",J467,0)</f>
        <v>0</v>
      </c>
      <c r="BH467" s="174">
        <f>IF(N467="sníž. přenesená",J467,0)</f>
        <v>0</v>
      </c>
      <c r="BI467" s="174">
        <f>IF(N467="nulová",J467,0)</f>
        <v>0</v>
      </c>
      <c r="BJ467" s="15" t="s">
        <v>23</v>
      </c>
      <c r="BK467" s="174">
        <f>ROUND(I467*H467,2)</f>
        <v>0</v>
      </c>
      <c r="BL467" s="15" t="s">
        <v>122</v>
      </c>
      <c r="BM467" s="15" t="s">
        <v>717</v>
      </c>
    </row>
    <row r="468" spans="2:65" s="1" customFormat="1" ht="11.25" x14ac:dyDescent="0.2">
      <c r="B468" s="32"/>
      <c r="C468" s="33"/>
      <c r="D468" s="175" t="s">
        <v>131</v>
      </c>
      <c r="E468" s="33"/>
      <c r="F468" s="176" t="s">
        <v>718</v>
      </c>
      <c r="G468" s="33"/>
      <c r="H468" s="33"/>
      <c r="I468" s="101"/>
      <c r="J468" s="33"/>
      <c r="K468" s="33"/>
      <c r="L468" s="36"/>
      <c r="M468" s="177"/>
      <c r="N468" s="58"/>
      <c r="O468" s="58"/>
      <c r="P468" s="58"/>
      <c r="Q468" s="58"/>
      <c r="R468" s="58"/>
      <c r="S468" s="58"/>
      <c r="T468" s="59"/>
      <c r="AT468" s="15" t="s">
        <v>131</v>
      </c>
      <c r="AU468" s="15" t="s">
        <v>84</v>
      </c>
    </row>
    <row r="469" spans="2:65" s="9" customFormat="1" ht="25.9" customHeight="1" x14ac:dyDescent="0.2">
      <c r="B469" s="149"/>
      <c r="C469" s="150"/>
      <c r="D469" s="151" t="s">
        <v>74</v>
      </c>
      <c r="E469" s="152" t="s">
        <v>719</v>
      </c>
      <c r="F469" s="152" t="s">
        <v>720</v>
      </c>
      <c r="G469" s="150"/>
      <c r="H469" s="150"/>
      <c r="I469" s="153"/>
      <c r="J469" s="154">
        <f>BK469</f>
        <v>0</v>
      </c>
      <c r="K469" s="150"/>
      <c r="L469" s="155"/>
      <c r="M469" s="156"/>
      <c r="N469" s="157"/>
      <c r="O469" s="157"/>
      <c r="P469" s="158">
        <f>P470</f>
        <v>0</v>
      </c>
      <c r="Q469" s="157"/>
      <c r="R469" s="158">
        <f>R470</f>
        <v>0.393876</v>
      </c>
      <c r="S469" s="157"/>
      <c r="T469" s="159">
        <f>T470</f>
        <v>0</v>
      </c>
      <c r="AR469" s="160" t="s">
        <v>84</v>
      </c>
      <c r="AT469" s="161" t="s">
        <v>74</v>
      </c>
      <c r="AU469" s="161" t="s">
        <v>75</v>
      </c>
      <c r="AY469" s="160" t="s">
        <v>123</v>
      </c>
      <c r="BK469" s="162">
        <f>BK470</f>
        <v>0</v>
      </c>
    </row>
    <row r="470" spans="2:65" s="9" customFormat="1" ht="22.9" customHeight="1" x14ac:dyDescent="0.2">
      <c r="B470" s="149"/>
      <c r="C470" s="150"/>
      <c r="D470" s="151" t="s">
        <v>74</v>
      </c>
      <c r="E470" s="220" t="s">
        <v>721</v>
      </c>
      <c r="F470" s="220" t="s">
        <v>722</v>
      </c>
      <c r="G470" s="150"/>
      <c r="H470" s="150"/>
      <c r="I470" s="153"/>
      <c r="J470" s="221">
        <f>BK470</f>
        <v>0</v>
      </c>
      <c r="K470" s="150"/>
      <c r="L470" s="155"/>
      <c r="M470" s="156"/>
      <c r="N470" s="157"/>
      <c r="O470" s="157"/>
      <c r="P470" s="158">
        <f>SUM(P471:P494)</f>
        <v>0</v>
      </c>
      <c r="Q470" s="157"/>
      <c r="R470" s="158">
        <f>SUM(R471:R494)</f>
        <v>0.393876</v>
      </c>
      <c r="S470" s="157"/>
      <c r="T470" s="159">
        <f>SUM(T471:T494)</f>
        <v>0</v>
      </c>
      <c r="AR470" s="160" t="s">
        <v>84</v>
      </c>
      <c r="AT470" s="161" t="s">
        <v>74</v>
      </c>
      <c r="AU470" s="161" t="s">
        <v>23</v>
      </c>
      <c r="AY470" s="160" t="s">
        <v>123</v>
      </c>
      <c r="BK470" s="162">
        <f>SUM(BK471:BK494)</f>
        <v>0</v>
      </c>
    </row>
    <row r="471" spans="2:65" s="1" customFormat="1" ht="16.5" customHeight="1" x14ac:dyDescent="0.2">
      <c r="B471" s="32"/>
      <c r="C471" s="163" t="s">
        <v>723</v>
      </c>
      <c r="D471" s="163" t="s">
        <v>124</v>
      </c>
      <c r="E471" s="164" t="s">
        <v>724</v>
      </c>
      <c r="F471" s="165" t="s">
        <v>725</v>
      </c>
      <c r="G471" s="166" t="s">
        <v>511</v>
      </c>
      <c r="H471" s="167">
        <v>7</v>
      </c>
      <c r="I471" s="168"/>
      <c r="J471" s="169">
        <f>ROUND(I471*H471,2)</f>
        <v>0</v>
      </c>
      <c r="K471" s="165" t="s">
        <v>128</v>
      </c>
      <c r="L471" s="36"/>
      <c r="M471" s="170" t="s">
        <v>1</v>
      </c>
      <c r="N471" s="171" t="s">
        <v>46</v>
      </c>
      <c r="O471" s="58"/>
      <c r="P471" s="172">
        <f>O471*H471</f>
        <v>0</v>
      </c>
      <c r="Q471" s="172">
        <v>6.0000000000000002E-5</v>
      </c>
      <c r="R471" s="172">
        <f>Q471*H471</f>
        <v>4.2000000000000002E-4</v>
      </c>
      <c r="S471" s="172">
        <v>0</v>
      </c>
      <c r="T471" s="173">
        <f>S471*H471</f>
        <v>0</v>
      </c>
      <c r="AR471" s="15" t="s">
        <v>301</v>
      </c>
      <c r="AT471" s="15" t="s">
        <v>124</v>
      </c>
      <c r="AU471" s="15" t="s">
        <v>84</v>
      </c>
      <c r="AY471" s="15" t="s">
        <v>123</v>
      </c>
      <c r="BE471" s="174">
        <f>IF(N471="základní",J471,0)</f>
        <v>0</v>
      </c>
      <c r="BF471" s="174">
        <f>IF(N471="snížená",J471,0)</f>
        <v>0</v>
      </c>
      <c r="BG471" s="174">
        <f>IF(N471="zákl. přenesená",J471,0)</f>
        <v>0</v>
      </c>
      <c r="BH471" s="174">
        <f>IF(N471="sníž. přenesená",J471,0)</f>
        <v>0</v>
      </c>
      <c r="BI471" s="174">
        <f>IF(N471="nulová",J471,0)</f>
        <v>0</v>
      </c>
      <c r="BJ471" s="15" t="s">
        <v>23</v>
      </c>
      <c r="BK471" s="174">
        <f>ROUND(I471*H471,2)</f>
        <v>0</v>
      </c>
      <c r="BL471" s="15" t="s">
        <v>301</v>
      </c>
      <c r="BM471" s="15" t="s">
        <v>726</v>
      </c>
    </row>
    <row r="472" spans="2:65" s="1" customFormat="1" ht="11.25" x14ac:dyDescent="0.2">
      <c r="B472" s="32"/>
      <c r="C472" s="33"/>
      <c r="D472" s="175" t="s">
        <v>131</v>
      </c>
      <c r="E472" s="33"/>
      <c r="F472" s="176" t="s">
        <v>727</v>
      </c>
      <c r="G472" s="33"/>
      <c r="H472" s="33"/>
      <c r="I472" s="101"/>
      <c r="J472" s="33"/>
      <c r="K472" s="33"/>
      <c r="L472" s="36"/>
      <c r="M472" s="177"/>
      <c r="N472" s="58"/>
      <c r="O472" s="58"/>
      <c r="P472" s="58"/>
      <c r="Q472" s="58"/>
      <c r="R472" s="58"/>
      <c r="S472" s="58"/>
      <c r="T472" s="59"/>
      <c r="AT472" s="15" t="s">
        <v>131</v>
      </c>
      <c r="AU472" s="15" t="s">
        <v>84</v>
      </c>
    </row>
    <row r="473" spans="2:65" s="10" customFormat="1" ht="11.25" x14ac:dyDescent="0.2">
      <c r="B473" s="178"/>
      <c r="C473" s="179"/>
      <c r="D473" s="175" t="s">
        <v>138</v>
      </c>
      <c r="E473" s="180" t="s">
        <v>1</v>
      </c>
      <c r="F473" s="181" t="s">
        <v>728</v>
      </c>
      <c r="G473" s="179"/>
      <c r="H473" s="182">
        <v>7</v>
      </c>
      <c r="I473" s="183"/>
      <c r="J473" s="179"/>
      <c r="K473" s="179"/>
      <c r="L473" s="184"/>
      <c r="M473" s="185"/>
      <c r="N473" s="186"/>
      <c r="O473" s="186"/>
      <c r="P473" s="186"/>
      <c r="Q473" s="186"/>
      <c r="R473" s="186"/>
      <c r="S473" s="186"/>
      <c r="T473" s="187"/>
      <c r="AT473" s="188" t="s">
        <v>138</v>
      </c>
      <c r="AU473" s="188" t="s">
        <v>84</v>
      </c>
      <c r="AV473" s="10" t="s">
        <v>84</v>
      </c>
      <c r="AW473" s="10" t="s">
        <v>37</v>
      </c>
      <c r="AX473" s="10" t="s">
        <v>75</v>
      </c>
      <c r="AY473" s="188" t="s">
        <v>123</v>
      </c>
    </row>
    <row r="474" spans="2:65" s="11" customFormat="1" ht="11.25" x14ac:dyDescent="0.2">
      <c r="B474" s="189"/>
      <c r="C474" s="190"/>
      <c r="D474" s="175" t="s">
        <v>138</v>
      </c>
      <c r="E474" s="191" t="s">
        <v>1</v>
      </c>
      <c r="F474" s="192" t="s">
        <v>140</v>
      </c>
      <c r="G474" s="190"/>
      <c r="H474" s="193">
        <v>7</v>
      </c>
      <c r="I474" s="194"/>
      <c r="J474" s="190"/>
      <c r="K474" s="190"/>
      <c r="L474" s="195"/>
      <c r="M474" s="196"/>
      <c r="N474" s="197"/>
      <c r="O474" s="197"/>
      <c r="P474" s="197"/>
      <c r="Q474" s="197"/>
      <c r="R474" s="197"/>
      <c r="S474" s="197"/>
      <c r="T474" s="198"/>
      <c r="AT474" s="199" t="s">
        <v>138</v>
      </c>
      <c r="AU474" s="199" t="s">
        <v>84</v>
      </c>
      <c r="AV474" s="11" t="s">
        <v>122</v>
      </c>
      <c r="AW474" s="11" t="s">
        <v>37</v>
      </c>
      <c r="AX474" s="11" t="s">
        <v>23</v>
      </c>
      <c r="AY474" s="199" t="s">
        <v>123</v>
      </c>
    </row>
    <row r="475" spans="2:65" s="1" customFormat="1" ht="16.5" customHeight="1" x14ac:dyDescent="0.2">
      <c r="B475" s="32"/>
      <c r="C475" s="222" t="s">
        <v>729</v>
      </c>
      <c r="D475" s="222" t="s">
        <v>320</v>
      </c>
      <c r="E475" s="223" t="s">
        <v>730</v>
      </c>
      <c r="F475" s="224" t="s">
        <v>731</v>
      </c>
      <c r="G475" s="225" t="s">
        <v>511</v>
      </c>
      <c r="H475" s="226">
        <v>22.8</v>
      </c>
      <c r="I475" s="227"/>
      <c r="J475" s="228">
        <f>ROUND(I475*H475,2)</f>
        <v>0</v>
      </c>
      <c r="K475" s="224" t="s">
        <v>128</v>
      </c>
      <c r="L475" s="229"/>
      <c r="M475" s="230" t="s">
        <v>1</v>
      </c>
      <c r="N475" s="231" t="s">
        <v>46</v>
      </c>
      <c r="O475" s="58"/>
      <c r="P475" s="172">
        <f>O475*H475</f>
        <v>0</v>
      </c>
      <c r="Q475" s="172">
        <v>3.4299999999999999E-3</v>
      </c>
      <c r="R475" s="172">
        <f>Q475*H475</f>
        <v>7.8203999999999996E-2</v>
      </c>
      <c r="S475" s="172">
        <v>0</v>
      </c>
      <c r="T475" s="173">
        <f>S475*H475</f>
        <v>0</v>
      </c>
      <c r="AR475" s="15" t="s">
        <v>405</v>
      </c>
      <c r="AT475" s="15" t="s">
        <v>320</v>
      </c>
      <c r="AU475" s="15" t="s">
        <v>84</v>
      </c>
      <c r="AY475" s="15" t="s">
        <v>123</v>
      </c>
      <c r="BE475" s="174">
        <f>IF(N475="základní",J475,0)</f>
        <v>0</v>
      </c>
      <c r="BF475" s="174">
        <f>IF(N475="snížená",J475,0)</f>
        <v>0</v>
      </c>
      <c r="BG475" s="174">
        <f>IF(N475="zákl. přenesená",J475,0)</f>
        <v>0</v>
      </c>
      <c r="BH475" s="174">
        <f>IF(N475="sníž. přenesená",J475,0)</f>
        <v>0</v>
      </c>
      <c r="BI475" s="174">
        <f>IF(N475="nulová",J475,0)</f>
        <v>0</v>
      </c>
      <c r="BJ475" s="15" t="s">
        <v>23</v>
      </c>
      <c r="BK475" s="174">
        <f>ROUND(I475*H475,2)</f>
        <v>0</v>
      </c>
      <c r="BL475" s="15" t="s">
        <v>301</v>
      </c>
      <c r="BM475" s="15" t="s">
        <v>732</v>
      </c>
    </row>
    <row r="476" spans="2:65" s="1" customFormat="1" ht="11.25" x14ac:dyDescent="0.2">
      <c r="B476" s="32"/>
      <c r="C476" s="33"/>
      <c r="D476" s="175" t="s">
        <v>131</v>
      </c>
      <c r="E476" s="33"/>
      <c r="F476" s="176" t="s">
        <v>731</v>
      </c>
      <c r="G476" s="33"/>
      <c r="H476" s="33"/>
      <c r="I476" s="101"/>
      <c r="J476" s="33"/>
      <c r="K476" s="33"/>
      <c r="L476" s="36"/>
      <c r="M476" s="177"/>
      <c r="N476" s="58"/>
      <c r="O476" s="58"/>
      <c r="P476" s="58"/>
      <c r="Q476" s="58"/>
      <c r="R476" s="58"/>
      <c r="S476" s="58"/>
      <c r="T476" s="59"/>
      <c r="AT476" s="15" t="s">
        <v>131</v>
      </c>
      <c r="AU476" s="15" t="s">
        <v>84</v>
      </c>
    </row>
    <row r="477" spans="2:65" s="10" customFormat="1" ht="11.25" x14ac:dyDescent="0.2">
      <c r="B477" s="178"/>
      <c r="C477" s="179"/>
      <c r="D477" s="175" t="s">
        <v>138</v>
      </c>
      <c r="E477" s="180" t="s">
        <v>1</v>
      </c>
      <c r="F477" s="181" t="s">
        <v>733</v>
      </c>
      <c r="G477" s="179"/>
      <c r="H477" s="182">
        <v>22.8</v>
      </c>
      <c r="I477" s="183"/>
      <c r="J477" s="179"/>
      <c r="K477" s="179"/>
      <c r="L477" s="184"/>
      <c r="M477" s="185"/>
      <c r="N477" s="186"/>
      <c r="O477" s="186"/>
      <c r="P477" s="186"/>
      <c r="Q477" s="186"/>
      <c r="R477" s="186"/>
      <c r="S477" s="186"/>
      <c r="T477" s="187"/>
      <c r="AT477" s="188" t="s">
        <v>138</v>
      </c>
      <c r="AU477" s="188" t="s">
        <v>84</v>
      </c>
      <c r="AV477" s="10" t="s">
        <v>84</v>
      </c>
      <c r="AW477" s="10" t="s">
        <v>37</v>
      </c>
      <c r="AX477" s="10" t="s">
        <v>75</v>
      </c>
      <c r="AY477" s="188" t="s">
        <v>123</v>
      </c>
    </row>
    <row r="478" spans="2:65" s="11" customFormat="1" ht="11.25" x14ac:dyDescent="0.2">
      <c r="B478" s="189"/>
      <c r="C478" s="190"/>
      <c r="D478" s="175" t="s">
        <v>138</v>
      </c>
      <c r="E478" s="191" t="s">
        <v>1</v>
      </c>
      <c r="F478" s="192" t="s">
        <v>140</v>
      </c>
      <c r="G478" s="190"/>
      <c r="H478" s="193">
        <v>22.8</v>
      </c>
      <c r="I478" s="194"/>
      <c r="J478" s="190"/>
      <c r="K478" s="190"/>
      <c r="L478" s="195"/>
      <c r="M478" s="196"/>
      <c r="N478" s="197"/>
      <c r="O478" s="197"/>
      <c r="P478" s="197"/>
      <c r="Q478" s="197"/>
      <c r="R478" s="197"/>
      <c r="S478" s="197"/>
      <c r="T478" s="198"/>
      <c r="AT478" s="199" t="s">
        <v>138</v>
      </c>
      <c r="AU478" s="199" t="s">
        <v>84</v>
      </c>
      <c r="AV478" s="11" t="s">
        <v>122</v>
      </c>
      <c r="AW478" s="11" t="s">
        <v>37</v>
      </c>
      <c r="AX478" s="11" t="s">
        <v>23</v>
      </c>
      <c r="AY478" s="199" t="s">
        <v>123</v>
      </c>
    </row>
    <row r="479" spans="2:65" s="1" customFormat="1" ht="16.5" customHeight="1" x14ac:dyDescent="0.2">
      <c r="B479" s="32"/>
      <c r="C479" s="222" t="s">
        <v>734</v>
      </c>
      <c r="D479" s="222" t="s">
        <v>320</v>
      </c>
      <c r="E479" s="223" t="s">
        <v>735</v>
      </c>
      <c r="F479" s="224" t="s">
        <v>736</v>
      </c>
      <c r="G479" s="225" t="s">
        <v>511</v>
      </c>
      <c r="H479" s="226">
        <v>7</v>
      </c>
      <c r="I479" s="227"/>
      <c r="J479" s="228">
        <f>ROUND(I479*H479,2)</f>
        <v>0</v>
      </c>
      <c r="K479" s="224" t="s">
        <v>128</v>
      </c>
      <c r="L479" s="229"/>
      <c r="M479" s="230" t="s">
        <v>1</v>
      </c>
      <c r="N479" s="231" t="s">
        <v>46</v>
      </c>
      <c r="O479" s="58"/>
      <c r="P479" s="172">
        <f>O479*H479</f>
        <v>0</v>
      </c>
      <c r="Q479" s="172">
        <v>2.2699999999999999E-3</v>
      </c>
      <c r="R479" s="172">
        <f>Q479*H479</f>
        <v>1.5889999999999998E-2</v>
      </c>
      <c r="S479" s="172">
        <v>0</v>
      </c>
      <c r="T479" s="173">
        <f>S479*H479</f>
        <v>0</v>
      </c>
      <c r="AR479" s="15" t="s">
        <v>405</v>
      </c>
      <c r="AT479" s="15" t="s">
        <v>320</v>
      </c>
      <c r="AU479" s="15" t="s">
        <v>84</v>
      </c>
      <c r="AY479" s="15" t="s">
        <v>123</v>
      </c>
      <c r="BE479" s="174">
        <f>IF(N479="základní",J479,0)</f>
        <v>0</v>
      </c>
      <c r="BF479" s="174">
        <f>IF(N479="snížená",J479,0)</f>
        <v>0</v>
      </c>
      <c r="BG479" s="174">
        <f>IF(N479="zákl. přenesená",J479,0)</f>
        <v>0</v>
      </c>
      <c r="BH479" s="174">
        <f>IF(N479="sníž. přenesená",J479,0)</f>
        <v>0</v>
      </c>
      <c r="BI479" s="174">
        <f>IF(N479="nulová",J479,0)</f>
        <v>0</v>
      </c>
      <c r="BJ479" s="15" t="s">
        <v>23</v>
      </c>
      <c r="BK479" s="174">
        <f>ROUND(I479*H479,2)</f>
        <v>0</v>
      </c>
      <c r="BL479" s="15" t="s">
        <v>301</v>
      </c>
      <c r="BM479" s="15" t="s">
        <v>737</v>
      </c>
    </row>
    <row r="480" spans="2:65" s="1" customFormat="1" ht="11.25" x14ac:dyDescent="0.2">
      <c r="B480" s="32"/>
      <c r="C480" s="33"/>
      <c r="D480" s="175" t="s">
        <v>131</v>
      </c>
      <c r="E480" s="33"/>
      <c r="F480" s="176" t="s">
        <v>736</v>
      </c>
      <c r="G480" s="33"/>
      <c r="H480" s="33"/>
      <c r="I480" s="101"/>
      <c r="J480" s="33"/>
      <c r="K480" s="33"/>
      <c r="L480" s="36"/>
      <c r="M480" s="177"/>
      <c r="N480" s="58"/>
      <c r="O480" s="58"/>
      <c r="P480" s="58"/>
      <c r="Q480" s="58"/>
      <c r="R480" s="58"/>
      <c r="S480" s="58"/>
      <c r="T480" s="59"/>
      <c r="AT480" s="15" t="s">
        <v>131</v>
      </c>
      <c r="AU480" s="15" t="s">
        <v>84</v>
      </c>
    </row>
    <row r="481" spans="2:65" s="10" customFormat="1" ht="11.25" x14ac:dyDescent="0.2">
      <c r="B481" s="178"/>
      <c r="C481" s="179"/>
      <c r="D481" s="175" t="s">
        <v>138</v>
      </c>
      <c r="E481" s="180" t="s">
        <v>1</v>
      </c>
      <c r="F481" s="181" t="s">
        <v>738</v>
      </c>
      <c r="G481" s="179"/>
      <c r="H481" s="182">
        <v>7</v>
      </c>
      <c r="I481" s="183"/>
      <c r="J481" s="179"/>
      <c r="K481" s="179"/>
      <c r="L481" s="184"/>
      <c r="M481" s="185"/>
      <c r="N481" s="186"/>
      <c r="O481" s="186"/>
      <c r="P481" s="186"/>
      <c r="Q481" s="186"/>
      <c r="R481" s="186"/>
      <c r="S481" s="186"/>
      <c r="T481" s="187"/>
      <c r="AT481" s="188" t="s">
        <v>138</v>
      </c>
      <c r="AU481" s="188" t="s">
        <v>84</v>
      </c>
      <c r="AV481" s="10" t="s">
        <v>84</v>
      </c>
      <c r="AW481" s="10" t="s">
        <v>37</v>
      </c>
      <c r="AX481" s="10" t="s">
        <v>75</v>
      </c>
      <c r="AY481" s="188" t="s">
        <v>123</v>
      </c>
    </row>
    <row r="482" spans="2:65" s="11" customFormat="1" ht="11.25" x14ac:dyDescent="0.2">
      <c r="B482" s="189"/>
      <c r="C482" s="190"/>
      <c r="D482" s="175" t="s">
        <v>138</v>
      </c>
      <c r="E482" s="191" t="s">
        <v>1</v>
      </c>
      <c r="F482" s="192" t="s">
        <v>140</v>
      </c>
      <c r="G482" s="190"/>
      <c r="H482" s="193">
        <v>7</v>
      </c>
      <c r="I482" s="194"/>
      <c r="J482" s="190"/>
      <c r="K482" s="190"/>
      <c r="L482" s="195"/>
      <c r="M482" s="196"/>
      <c r="N482" s="197"/>
      <c r="O482" s="197"/>
      <c r="P482" s="197"/>
      <c r="Q482" s="197"/>
      <c r="R482" s="197"/>
      <c r="S482" s="197"/>
      <c r="T482" s="198"/>
      <c r="AT482" s="199" t="s">
        <v>138</v>
      </c>
      <c r="AU482" s="199" t="s">
        <v>84</v>
      </c>
      <c r="AV482" s="11" t="s">
        <v>122</v>
      </c>
      <c r="AW482" s="11" t="s">
        <v>37</v>
      </c>
      <c r="AX482" s="11" t="s">
        <v>23</v>
      </c>
      <c r="AY482" s="199" t="s">
        <v>123</v>
      </c>
    </row>
    <row r="483" spans="2:65" s="1" customFormat="1" ht="16.5" customHeight="1" x14ac:dyDescent="0.2">
      <c r="B483" s="32"/>
      <c r="C483" s="222" t="s">
        <v>739</v>
      </c>
      <c r="D483" s="222" t="s">
        <v>320</v>
      </c>
      <c r="E483" s="223" t="s">
        <v>740</v>
      </c>
      <c r="F483" s="224" t="s">
        <v>741</v>
      </c>
      <c r="G483" s="225" t="s">
        <v>511</v>
      </c>
      <c r="H483" s="226">
        <v>2.2000000000000002</v>
      </c>
      <c r="I483" s="227"/>
      <c r="J483" s="228">
        <f>ROUND(I483*H483,2)</f>
        <v>0</v>
      </c>
      <c r="K483" s="224" t="s">
        <v>1</v>
      </c>
      <c r="L483" s="229"/>
      <c r="M483" s="230" t="s">
        <v>1</v>
      </c>
      <c r="N483" s="231" t="s">
        <v>46</v>
      </c>
      <c r="O483" s="58"/>
      <c r="P483" s="172">
        <f>O483*H483</f>
        <v>0</v>
      </c>
      <c r="Q483" s="172">
        <v>0</v>
      </c>
      <c r="R483" s="172">
        <f>Q483*H483</f>
        <v>0</v>
      </c>
      <c r="S483" s="172">
        <v>0</v>
      </c>
      <c r="T483" s="173">
        <f>S483*H483</f>
        <v>0</v>
      </c>
      <c r="AR483" s="15" t="s">
        <v>405</v>
      </c>
      <c r="AT483" s="15" t="s">
        <v>320</v>
      </c>
      <c r="AU483" s="15" t="s">
        <v>84</v>
      </c>
      <c r="AY483" s="15" t="s">
        <v>123</v>
      </c>
      <c r="BE483" s="174">
        <f>IF(N483="základní",J483,0)</f>
        <v>0</v>
      </c>
      <c r="BF483" s="174">
        <f>IF(N483="snížená",J483,0)</f>
        <v>0</v>
      </c>
      <c r="BG483" s="174">
        <f>IF(N483="zákl. přenesená",J483,0)</f>
        <v>0</v>
      </c>
      <c r="BH483" s="174">
        <f>IF(N483="sníž. přenesená",J483,0)</f>
        <v>0</v>
      </c>
      <c r="BI483" s="174">
        <f>IF(N483="nulová",J483,0)</f>
        <v>0</v>
      </c>
      <c r="BJ483" s="15" t="s">
        <v>23</v>
      </c>
      <c r="BK483" s="174">
        <f>ROUND(I483*H483,2)</f>
        <v>0</v>
      </c>
      <c r="BL483" s="15" t="s">
        <v>301</v>
      </c>
      <c r="BM483" s="15" t="s">
        <v>742</v>
      </c>
    </row>
    <row r="484" spans="2:65" s="1" customFormat="1" ht="11.25" x14ac:dyDescent="0.2">
      <c r="B484" s="32"/>
      <c r="C484" s="33"/>
      <c r="D484" s="175" t="s">
        <v>131</v>
      </c>
      <c r="E484" s="33"/>
      <c r="F484" s="176" t="s">
        <v>743</v>
      </c>
      <c r="G484" s="33"/>
      <c r="H484" s="33"/>
      <c r="I484" s="101"/>
      <c r="J484" s="33"/>
      <c r="K484" s="33"/>
      <c r="L484" s="36"/>
      <c r="M484" s="177"/>
      <c r="N484" s="58"/>
      <c r="O484" s="58"/>
      <c r="P484" s="58"/>
      <c r="Q484" s="58"/>
      <c r="R484" s="58"/>
      <c r="S484" s="58"/>
      <c r="T484" s="59"/>
      <c r="AT484" s="15" t="s">
        <v>131</v>
      </c>
      <c r="AU484" s="15" t="s">
        <v>84</v>
      </c>
    </row>
    <row r="485" spans="2:65" s="10" customFormat="1" ht="11.25" x14ac:dyDescent="0.2">
      <c r="B485" s="178"/>
      <c r="C485" s="179"/>
      <c r="D485" s="175" t="s">
        <v>138</v>
      </c>
      <c r="E485" s="180" t="s">
        <v>1</v>
      </c>
      <c r="F485" s="181" t="s">
        <v>744</v>
      </c>
      <c r="G485" s="179"/>
      <c r="H485" s="182">
        <v>2.2000000000000002</v>
      </c>
      <c r="I485" s="183"/>
      <c r="J485" s="179"/>
      <c r="K485" s="179"/>
      <c r="L485" s="184"/>
      <c r="M485" s="185"/>
      <c r="N485" s="186"/>
      <c r="O485" s="186"/>
      <c r="P485" s="186"/>
      <c r="Q485" s="186"/>
      <c r="R485" s="186"/>
      <c r="S485" s="186"/>
      <c r="T485" s="187"/>
      <c r="AT485" s="188" t="s">
        <v>138</v>
      </c>
      <c r="AU485" s="188" t="s">
        <v>84</v>
      </c>
      <c r="AV485" s="10" t="s">
        <v>84</v>
      </c>
      <c r="AW485" s="10" t="s">
        <v>37</v>
      </c>
      <c r="AX485" s="10" t="s">
        <v>75</v>
      </c>
      <c r="AY485" s="188" t="s">
        <v>123</v>
      </c>
    </row>
    <row r="486" spans="2:65" s="11" customFormat="1" ht="11.25" x14ac:dyDescent="0.2">
      <c r="B486" s="189"/>
      <c r="C486" s="190"/>
      <c r="D486" s="175" t="s">
        <v>138</v>
      </c>
      <c r="E486" s="191" t="s">
        <v>1</v>
      </c>
      <c r="F486" s="192" t="s">
        <v>140</v>
      </c>
      <c r="G486" s="190"/>
      <c r="H486" s="193">
        <v>2.2000000000000002</v>
      </c>
      <c r="I486" s="194"/>
      <c r="J486" s="190"/>
      <c r="K486" s="190"/>
      <c r="L486" s="195"/>
      <c r="M486" s="196"/>
      <c r="N486" s="197"/>
      <c r="O486" s="197"/>
      <c r="P486" s="197"/>
      <c r="Q486" s="197"/>
      <c r="R486" s="197"/>
      <c r="S486" s="197"/>
      <c r="T486" s="198"/>
      <c r="AT486" s="199" t="s">
        <v>138</v>
      </c>
      <c r="AU486" s="199" t="s">
        <v>84</v>
      </c>
      <c r="AV486" s="11" t="s">
        <v>122</v>
      </c>
      <c r="AW486" s="11" t="s">
        <v>37</v>
      </c>
      <c r="AX486" s="11" t="s">
        <v>23</v>
      </c>
      <c r="AY486" s="199" t="s">
        <v>123</v>
      </c>
    </row>
    <row r="487" spans="2:65" s="1" customFormat="1" ht="16.5" customHeight="1" x14ac:dyDescent="0.2">
      <c r="B487" s="32"/>
      <c r="C487" s="163" t="s">
        <v>745</v>
      </c>
      <c r="D487" s="163" t="s">
        <v>124</v>
      </c>
      <c r="E487" s="164" t="s">
        <v>746</v>
      </c>
      <c r="F487" s="165" t="s">
        <v>747</v>
      </c>
      <c r="G487" s="166" t="s">
        <v>503</v>
      </c>
      <c r="H487" s="167">
        <v>25</v>
      </c>
      <c r="I487" s="168"/>
      <c r="J487" s="169">
        <f>ROUND(I487*H487,2)</f>
        <v>0</v>
      </c>
      <c r="K487" s="165" t="s">
        <v>1</v>
      </c>
      <c r="L487" s="36"/>
      <c r="M487" s="170" t="s">
        <v>1</v>
      </c>
      <c r="N487" s="171" t="s">
        <v>46</v>
      </c>
      <c r="O487" s="58"/>
      <c r="P487" s="172">
        <f>O487*H487</f>
        <v>0</v>
      </c>
      <c r="Q487" s="172">
        <v>6.9999999999999994E-5</v>
      </c>
      <c r="R487" s="172">
        <f>Q487*H487</f>
        <v>1.7499999999999998E-3</v>
      </c>
      <c r="S487" s="172">
        <v>0</v>
      </c>
      <c r="T487" s="173">
        <f>S487*H487</f>
        <v>0</v>
      </c>
      <c r="AR487" s="15" t="s">
        <v>301</v>
      </c>
      <c r="AT487" s="15" t="s">
        <v>124</v>
      </c>
      <c r="AU487" s="15" t="s">
        <v>84</v>
      </c>
      <c r="AY487" s="15" t="s">
        <v>123</v>
      </c>
      <c r="BE487" s="174">
        <f>IF(N487="základní",J487,0)</f>
        <v>0</v>
      </c>
      <c r="BF487" s="174">
        <f>IF(N487="snížená",J487,0)</f>
        <v>0</v>
      </c>
      <c r="BG487" s="174">
        <f>IF(N487="zákl. přenesená",J487,0)</f>
        <v>0</v>
      </c>
      <c r="BH487" s="174">
        <f>IF(N487="sníž. přenesená",J487,0)</f>
        <v>0</v>
      </c>
      <c r="BI487" s="174">
        <f>IF(N487="nulová",J487,0)</f>
        <v>0</v>
      </c>
      <c r="BJ487" s="15" t="s">
        <v>23</v>
      </c>
      <c r="BK487" s="174">
        <f>ROUND(I487*H487,2)</f>
        <v>0</v>
      </c>
      <c r="BL487" s="15" t="s">
        <v>301</v>
      </c>
      <c r="BM487" s="15" t="s">
        <v>748</v>
      </c>
    </row>
    <row r="488" spans="2:65" s="1" customFormat="1" ht="11.25" x14ac:dyDescent="0.2">
      <c r="B488" s="32"/>
      <c r="C488" s="33"/>
      <c r="D488" s="175" t="s">
        <v>131</v>
      </c>
      <c r="E488" s="33"/>
      <c r="F488" s="176" t="s">
        <v>749</v>
      </c>
      <c r="G488" s="33"/>
      <c r="H488" s="33"/>
      <c r="I488" s="101"/>
      <c r="J488" s="33"/>
      <c r="K488" s="33"/>
      <c r="L488" s="36"/>
      <c r="M488" s="177"/>
      <c r="N488" s="58"/>
      <c r="O488" s="58"/>
      <c r="P488" s="58"/>
      <c r="Q488" s="58"/>
      <c r="R488" s="58"/>
      <c r="S488" s="58"/>
      <c r="T488" s="59"/>
      <c r="AT488" s="15" t="s">
        <v>131</v>
      </c>
      <c r="AU488" s="15" t="s">
        <v>84</v>
      </c>
    </row>
    <row r="489" spans="2:65" s="10" customFormat="1" ht="11.25" x14ac:dyDescent="0.2">
      <c r="B489" s="178"/>
      <c r="C489" s="179"/>
      <c r="D489" s="175" t="s">
        <v>138</v>
      </c>
      <c r="E489" s="180" t="s">
        <v>1</v>
      </c>
      <c r="F489" s="181" t="s">
        <v>750</v>
      </c>
      <c r="G489" s="179"/>
      <c r="H489" s="182">
        <v>25</v>
      </c>
      <c r="I489" s="183"/>
      <c r="J489" s="179"/>
      <c r="K489" s="179"/>
      <c r="L489" s="184"/>
      <c r="M489" s="185"/>
      <c r="N489" s="186"/>
      <c r="O489" s="186"/>
      <c r="P489" s="186"/>
      <c r="Q489" s="186"/>
      <c r="R489" s="186"/>
      <c r="S489" s="186"/>
      <c r="T489" s="187"/>
      <c r="AT489" s="188" t="s">
        <v>138</v>
      </c>
      <c r="AU489" s="188" t="s">
        <v>84</v>
      </c>
      <c r="AV489" s="10" t="s">
        <v>84</v>
      </c>
      <c r="AW489" s="10" t="s">
        <v>37</v>
      </c>
      <c r="AX489" s="10" t="s">
        <v>75</v>
      </c>
      <c r="AY489" s="188" t="s">
        <v>123</v>
      </c>
    </row>
    <row r="490" spans="2:65" s="11" customFormat="1" ht="11.25" x14ac:dyDescent="0.2">
      <c r="B490" s="189"/>
      <c r="C490" s="190"/>
      <c r="D490" s="175" t="s">
        <v>138</v>
      </c>
      <c r="E490" s="191" t="s">
        <v>1</v>
      </c>
      <c r="F490" s="192" t="s">
        <v>140</v>
      </c>
      <c r="G490" s="190"/>
      <c r="H490" s="193">
        <v>25</v>
      </c>
      <c r="I490" s="194"/>
      <c r="J490" s="190"/>
      <c r="K490" s="190"/>
      <c r="L490" s="195"/>
      <c r="M490" s="196"/>
      <c r="N490" s="197"/>
      <c r="O490" s="197"/>
      <c r="P490" s="197"/>
      <c r="Q490" s="197"/>
      <c r="R490" s="197"/>
      <c r="S490" s="197"/>
      <c r="T490" s="198"/>
      <c r="AT490" s="199" t="s">
        <v>138</v>
      </c>
      <c r="AU490" s="199" t="s">
        <v>84</v>
      </c>
      <c r="AV490" s="11" t="s">
        <v>122</v>
      </c>
      <c r="AW490" s="11" t="s">
        <v>37</v>
      </c>
      <c r="AX490" s="11" t="s">
        <v>23</v>
      </c>
      <c r="AY490" s="199" t="s">
        <v>123</v>
      </c>
    </row>
    <row r="491" spans="2:65" s="1" customFormat="1" ht="16.5" customHeight="1" x14ac:dyDescent="0.2">
      <c r="B491" s="32"/>
      <c r="C491" s="163" t="s">
        <v>751</v>
      </c>
      <c r="D491" s="163" t="s">
        <v>124</v>
      </c>
      <c r="E491" s="164" t="s">
        <v>752</v>
      </c>
      <c r="F491" s="165" t="s">
        <v>753</v>
      </c>
      <c r="G491" s="166" t="s">
        <v>160</v>
      </c>
      <c r="H491" s="167">
        <v>5.04</v>
      </c>
      <c r="I491" s="168"/>
      <c r="J491" s="169">
        <f>ROUND(I491*H491,2)</f>
        <v>0</v>
      </c>
      <c r="K491" s="165" t="s">
        <v>1</v>
      </c>
      <c r="L491" s="36"/>
      <c r="M491" s="170" t="s">
        <v>1</v>
      </c>
      <c r="N491" s="171" t="s">
        <v>46</v>
      </c>
      <c r="O491" s="58"/>
      <c r="P491" s="172">
        <f>O491*H491</f>
        <v>0</v>
      </c>
      <c r="Q491" s="172">
        <v>5.9049999999999998E-2</v>
      </c>
      <c r="R491" s="172">
        <f>Q491*H491</f>
        <v>0.29761199999999999</v>
      </c>
      <c r="S491" s="172">
        <v>0</v>
      </c>
      <c r="T491" s="173">
        <f>S491*H491</f>
        <v>0</v>
      </c>
      <c r="AR491" s="15" t="s">
        <v>122</v>
      </c>
      <c r="AT491" s="15" t="s">
        <v>124</v>
      </c>
      <c r="AU491" s="15" t="s">
        <v>84</v>
      </c>
      <c r="AY491" s="15" t="s">
        <v>123</v>
      </c>
      <c r="BE491" s="174">
        <f>IF(N491="základní",J491,0)</f>
        <v>0</v>
      </c>
      <c r="BF491" s="174">
        <f>IF(N491="snížená",J491,0)</f>
        <v>0</v>
      </c>
      <c r="BG491" s="174">
        <f>IF(N491="zákl. přenesená",J491,0)</f>
        <v>0</v>
      </c>
      <c r="BH491" s="174">
        <f>IF(N491="sníž. přenesená",J491,0)</f>
        <v>0</v>
      </c>
      <c r="BI491" s="174">
        <f>IF(N491="nulová",J491,0)</f>
        <v>0</v>
      </c>
      <c r="BJ491" s="15" t="s">
        <v>23</v>
      </c>
      <c r="BK491" s="174">
        <f>ROUND(I491*H491,2)</f>
        <v>0</v>
      </c>
      <c r="BL491" s="15" t="s">
        <v>122</v>
      </c>
      <c r="BM491" s="15" t="s">
        <v>754</v>
      </c>
    </row>
    <row r="492" spans="2:65" s="1" customFormat="1" ht="19.5" x14ac:dyDescent="0.2">
      <c r="B492" s="32"/>
      <c r="C492" s="33"/>
      <c r="D492" s="175" t="s">
        <v>131</v>
      </c>
      <c r="E492" s="33"/>
      <c r="F492" s="176" t="s">
        <v>755</v>
      </c>
      <c r="G492" s="33"/>
      <c r="H492" s="33"/>
      <c r="I492" s="101"/>
      <c r="J492" s="33"/>
      <c r="K492" s="33"/>
      <c r="L492" s="36"/>
      <c r="M492" s="177"/>
      <c r="N492" s="58"/>
      <c r="O492" s="58"/>
      <c r="P492" s="58"/>
      <c r="Q492" s="58"/>
      <c r="R492" s="58"/>
      <c r="S492" s="58"/>
      <c r="T492" s="59"/>
      <c r="AT492" s="15" t="s">
        <v>131</v>
      </c>
      <c r="AU492" s="15" t="s">
        <v>84</v>
      </c>
    </row>
    <row r="493" spans="2:65" s="10" customFormat="1" ht="11.25" x14ac:dyDescent="0.2">
      <c r="B493" s="178"/>
      <c r="C493" s="179"/>
      <c r="D493" s="175" t="s">
        <v>138</v>
      </c>
      <c r="E493" s="180" t="s">
        <v>1</v>
      </c>
      <c r="F493" s="181" t="s">
        <v>756</v>
      </c>
      <c r="G493" s="179"/>
      <c r="H493" s="182">
        <v>5.04</v>
      </c>
      <c r="I493" s="183"/>
      <c r="J493" s="179"/>
      <c r="K493" s="179"/>
      <c r="L493" s="184"/>
      <c r="M493" s="185"/>
      <c r="N493" s="186"/>
      <c r="O493" s="186"/>
      <c r="P493" s="186"/>
      <c r="Q493" s="186"/>
      <c r="R493" s="186"/>
      <c r="S493" s="186"/>
      <c r="T493" s="187"/>
      <c r="AT493" s="188" t="s">
        <v>138</v>
      </c>
      <c r="AU493" s="188" t="s">
        <v>84</v>
      </c>
      <c r="AV493" s="10" t="s">
        <v>84</v>
      </c>
      <c r="AW493" s="10" t="s">
        <v>37</v>
      </c>
      <c r="AX493" s="10" t="s">
        <v>75</v>
      </c>
      <c r="AY493" s="188" t="s">
        <v>123</v>
      </c>
    </row>
    <row r="494" spans="2:65" s="11" customFormat="1" ht="11.25" x14ac:dyDescent="0.2">
      <c r="B494" s="189"/>
      <c r="C494" s="190"/>
      <c r="D494" s="175" t="s">
        <v>138</v>
      </c>
      <c r="E494" s="191" t="s">
        <v>1</v>
      </c>
      <c r="F494" s="192" t="s">
        <v>140</v>
      </c>
      <c r="G494" s="190"/>
      <c r="H494" s="193">
        <v>5.04</v>
      </c>
      <c r="I494" s="194"/>
      <c r="J494" s="190"/>
      <c r="K494" s="190"/>
      <c r="L494" s="195"/>
      <c r="M494" s="196"/>
      <c r="N494" s="197"/>
      <c r="O494" s="197"/>
      <c r="P494" s="197"/>
      <c r="Q494" s="197"/>
      <c r="R494" s="197"/>
      <c r="S494" s="197"/>
      <c r="T494" s="198"/>
      <c r="AT494" s="199" t="s">
        <v>138</v>
      </c>
      <c r="AU494" s="199" t="s">
        <v>84</v>
      </c>
      <c r="AV494" s="11" t="s">
        <v>122</v>
      </c>
      <c r="AW494" s="11" t="s">
        <v>37</v>
      </c>
      <c r="AX494" s="11" t="s">
        <v>23</v>
      </c>
      <c r="AY494" s="199" t="s">
        <v>123</v>
      </c>
    </row>
    <row r="495" spans="2:65" s="9" customFormat="1" ht="25.9" customHeight="1" x14ac:dyDescent="0.2">
      <c r="B495" s="149"/>
      <c r="C495" s="150"/>
      <c r="D495" s="151" t="s">
        <v>74</v>
      </c>
      <c r="E495" s="152" t="s">
        <v>320</v>
      </c>
      <c r="F495" s="152" t="s">
        <v>757</v>
      </c>
      <c r="G495" s="150"/>
      <c r="H495" s="150"/>
      <c r="I495" s="153"/>
      <c r="J495" s="154">
        <f>BK495</f>
        <v>0</v>
      </c>
      <c r="K495" s="150"/>
      <c r="L495" s="155"/>
      <c r="M495" s="156"/>
      <c r="N495" s="157"/>
      <c r="O495" s="157"/>
      <c r="P495" s="158">
        <f>P496</f>
        <v>0</v>
      </c>
      <c r="Q495" s="157"/>
      <c r="R495" s="158">
        <f>R496</f>
        <v>6.9999999999999999E-4</v>
      </c>
      <c r="S495" s="157"/>
      <c r="T495" s="159">
        <f>T496</f>
        <v>0</v>
      </c>
      <c r="AR495" s="160" t="s">
        <v>141</v>
      </c>
      <c r="AT495" s="161" t="s">
        <v>74</v>
      </c>
      <c r="AU495" s="161" t="s">
        <v>75</v>
      </c>
      <c r="AY495" s="160" t="s">
        <v>123</v>
      </c>
      <c r="BK495" s="162">
        <f>BK496</f>
        <v>0</v>
      </c>
    </row>
    <row r="496" spans="2:65" s="9" customFormat="1" ht="22.9" customHeight="1" x14ac:dyDescent="0.2">
      <c r="B496" s="149"/>
      <c r="C496" s="150"/>
      <c r="D496" s="151" t="s">
        <v>74</v>
      </c>
      <c r="E496" s="220" t="s">
        <v>758</v>
      </c>
      <c r="F496" s="220" t="s">
        <v>759</v>
      </c>
      <c r="G496" s="150"/>
      <c r="H496" s="150"/>
      <c r="I496" s="153"/>
      <c r="J496" s="221">
        <f>BK496</f>
        <v>0</v>
      </c>
      <c r="K496" s="150"/>
      <c r="L496" s="155"/>
      <c r="M496" s="156"/>
      <c r="N496" s="157"/>
      <c r="O496" s="157"/>
      <c r="P496" s="158">
        <f>SUM(P497:P503)</f>
        <v>0</v>
      </c>
      <c r="Q496" s="157"/>
      <c r="R496" s="158">
        <f>SUM(R497:R503)</f>
        <v>6.9999999999999999E-4</v>
      </c>
      <c r="S496" s="157"/>
      <c r="T496" s="159">
        <f>SUM(T497:T503)</f>
        <v>0</v>
      </c>
      <c r="AR496" s="160" t="s">
        <v>141</v>
      </c>
      <c r="AT496" s="161" t="s">
        <v>74</v>
      </c>
      <c r="AU496" s="161" t="s">
        <v>23</v>
      </c>
      <c r="AY496" s="160" t="s">
        <v>123</v>
      </c>
      <c r="BK496" s="162">
        <f>SUM(BK497:BK503)</f>
        <v>0</v>
      </c>
    </row>
    <row r="497" spans="2:65" s="1" customFormat="1" ht="16.5" customHeight="1" x14ac:dyDescent="0.2">
      <c r="B497" s="32"/>
      <c r="C497" s="163" t="s">
        <v>760</v>
      </c>
      <c r="D497" s="163" t="s">
        <v>124</v>
      </c>
      <c r="E497" s="164" t="s">
        <v>761</v>
      </c>
      <c r="F497" s="165" t="s">
        <v>762</v>
      </c>
      <c r="G497" s="166" t="s">
        <v>219</v>
      </c>
      <c r="H497" s="167">
        <v>2</v>
      </c>
      <c r="I497" s="168"/>
      <c r="J497" s="169">
        <f>ROUND(I497*H497,2)</f>
        <v>0</v>
      </c>
      <c r="K497" s="165" t="s">
        <v>1</v>
      </c>
      <c r="L497" s="36"/>
      <c r="M497" s="170" t="s">
        <v>1</v>
      </c>
      <c r="N497" s="171" t="s">
        <v>46</v>
      </c>
      <c r="O497" s="58"/>
      <c r="P497" s="172">
        <f>O497*H497</f>
        <v>0</v>
      </c>
      <c r="Q497" s="172">
        <v>3.5E-4</v>
      </c>
      <c r="R497" s="172">
        <f>Q497*H497</f>
        <v>6.9999999999999999E-4</v>
      </c>
      <c r="S497" s="172">
        <v>0</v>
      </c>
      <c r="T497" s="173">
        <f>S497*H497</f>
        <v>0</v>
      </c>
      <c r="AR497" s="15" t="s">
        <v>612</v>
      </c>
      <c r="AT497" s="15" t="s">
        <v>124</v>
      </c>
      <c r="AU497" s="15" t="s">
        <v>84</v>
      </c>
      <c r="AY497" s="15" t="s">
        <v>123</v>
      </c>
      <c r="BE497" s="174">
        <f>IF(N497="základní",J497,0)</f>
        <v>0</v>
      </c>
      <c r="BF497" s="174">
        <f>IF(N497="snížená",J497,0)</f>
        <v>0</v>
      </c>
      <c r="BG497" s="174">
        <f>IF(N497="zákl. přenesená",J497,0)</f>
        <v>0</v>
      </c>
      <c r="BH497" s="174">
        <f>IF(N497="sníž. přenesená",J497,0)</f>
        <v>0</v>
      </c>
      <c r="BI497" s="174">
        <f>IF(N497="nulová",J497,0)</f>
        <v>0</v>
      </c>
      <c r="BJ497" s="15" t="s">
        <v>23</v>
      </c>
      <c r="BK497" s="174">
        <f>ROUND(I497*H497,2)</f>
        <v>0</v>
      </c>
      <c r="BL497" s="15" t="s">
        <v>612</v>
      </c>
      <c r="BM497" s="15" t="s">
        <v>763</v>
      </c>
    </row>
    <row r="498" spans="2:65" s="1" customFormat="1" ht="11.25" x14ac:dyDescent="0.2">
      <c r="B498" s="32"/>
      <c r="C498" s="33"/>
      <c r="D498" s="175" t="s">
        <v>131</v>
      </c>
      <c r="E498" s="33"/>
      <c r="F498" s="176" t="s">
        <v>764</v>
      </c>
      <c r="G498" s="33"/>
      <c r="H498" s="33"/>
      <c r="I498" s="101"/>
      <c r="J498" s="33"/>
      <c r="K498" s="33"/>
      <c r="L498" s="36"/>
      <c r="M498" s="177"/>
      <c r="N498" s="58"/>
      <c r="O498" s="58"/>
      <c r="P498" s="58"/>
      <c r="Q498" s="58"/>
      <c r="R498" s="58"/>
      <c r="S498" s="58"/>
      <c r="T498" s="59"/>
      <c r="AT498" s="15" t="s">
        <v>131</v>
      </c>
      <c r="AU498" s="15" t="s">
        <v>84</v>
      </c>
    </row>
    <row r="499" spans="2:65" s="10" customFormat="1" ht="22.5" x14ac:dyDescent="0.2">
      <c r="B499" s="178"/>
      <c r="C499" s="179"/>
      <c r="D499" s="175" t="s">
        <v>138</v>
      </c>
      <c r="E499" s="180" t="s">
        <v>1</v>
      </c>
      <c r="F499" s="181" t="s">
        <v>765</v>
      </c>
      <c r="G499" s="179"/>
      <c r="H499" s="182">
        <v>2</v>
      </c>
      <c r="I499" s="183"/>
      <c r="J499" s="179"/>
      <c r="K499" s="179"/>
      <c r="L499" s="184"/>
      <c r="M499" s="185"/>
      <c r="N499" s="186"/>
      <c r="O499" s="186"/>
      <c r="P499" s="186"/>
      <c r="Q499" s="186"/>
      <c r="R499" s="186"/>
      <c r="S499" s="186"/>
      <c r="T499" s="187"/>
      <c r="AT499" s="188" t="s">
        <v>138</v>
      </c>
      <c r="AU499" s="188" t="s">
        <v>84</v>
      </c>
      <c r="AV499" s="10" t="s">
        <v>84</v>
      </c>
      <c r="AW499" s="10" t="s">
        <v>37</v>
      </c>
      <c r="AX499" s="10" t="s">
        <v>75</v>
      </c>
      <c r="AY499" s="188" t="s">
        <v>123</v>
      </c>
    </row>
    <row r="500" spans="2:65" s="11" customFormat="1" ht="11.25" x14ac:dyDescent="0.2">
      <c r="B500" s="189"/>
      <c r="C500" s="190"/>
      <c r="D500" s="175" t="s">
        <v>138</v>
      </c>
      <c r="E500" s="191" t="s">
        <v>1</v>
      </c>
      <c r="F500" s="192" t="s">
        <v>140</v>
      </c>
      <c r="G500" s="190"/>
      <c r="H500" s="193">
        <v>2</v>
      </c>
      <c r="I500" s="194"/>
      <c r="J500" s="190"/>
      <c r="K500" s="190"/>
      <c r="L500" s="195"/>
      <c r="M500" s="196"/>
      <c r="N500" s="197"/>
      <c r="O500" s="197"/>
      <c r="P500" s="197"/>
      <c r="Q500" s="197"/>
      <c r="R500" s="197"/>
      <c r="S500" s="197"/>
      <c r="T500" s="198"/>
      <c r="AT500" s="199" t="s">
        <v>138</v>
      </c>
      <c r="AU500" s="199" t="s">
        <v>84</v>
      </c>
      <c r="AV500" s="11" t="s">
        <v>122</v>
      </c>
      <c r="AW500" s="11" t="s">
        <v>37</v>
      </c>
      <c r="AX500" s="11" t="s">
        <v>23</v>
      </c>
      <c r="AY500" s="199" t="s">
        <v>123</v>
      </c>
    </row>
    <row r="501" spans="2:65" s="1" customFormat="1" ht="16.5" customHeight="1" x14ac:dyDescent="0.2">
      <c r="B501" s="32"/>
      <c r="C501" s="222" t="s">
        <v>766</v>
      </c>
      <c r="D501" s="222" t="s">
        <v>320</v>
      </c>
      <c r="E501" s="223" t="s">
        <v>767</v>
      </c>
      <c r="F501" s="224" t="s">
        <v>768</v>
      </c>
      <c r="G501" s="225" t="s">
        <v>219</v>
      </c>
      <c r="H501" s="226">
        <v>1</v>
      </c>
      <c r="I501" s="227"/>
      <c r="J501" s="228">
        <f>ROUND(I501*H501,2)</f>
        <v>0</v>
      </c>
      <c r="K501" s="224" t="s">
        <v>1</v>
      </c>
      <c r="L501" s="229"/>
      <c r="M501" s="230" t="s">
        <v>1</v>
      </c>
      <c r="N501" s="231" t="s">
        <v>46</v>
      </c>
      <c r="O501" s="58"/>
      <c r="P501" s="172">
        <f>O501*H501</f>
        <v>0</v>
      </c>
      <c r="Q501" s="172">
        <v>0</v>
      </c>
      <c r="R501" s="172">
        <f>Q501*H501</f>
        <v>0</v>
      </c>
      <c r="S501" s="172">
        <v>0</v>
      </c>
      <c r="T501" s="173">
        <f>S501*H501</f>
        <v>0</v>
      </c>
      <c r="AR501" s="15" t="s">
        <v>769</v>
      </c>
      <c r="AT501" s="15" t="s">
        <v>320</v>
      </c>
      <c r="AU501" s="15" t="s">
        <v>84</v>
      </c>
      <c r="AY501" s="15" t="s">
        <v>123</v>
      </c>
      <c r="BE501" s="174">
        <f>IF(N501="základní",J501,0)</f>
        <v>0</v>
      </c>
      <c r="BF501" s="174">
        <f>IF(N501="snížená",J501,0)</f>
        <v>0</v>
      </c>
      <c r="BG501" s="174">
        <f>IF(N501="zákl. přenesená",J501,0)</f>
        <v>0</v>
      </c>
      <c r="BH501" s="174">
        <f>IF(N501="sníž. přenesená",J501,0)</f>
        <v>0</v>
      </c>
      <c r="BI501" s="174">
        <f>IF(N501="nulová",J501,0)</f>
        <v>0</v>
      </c>
      <c r="BJ501" s="15" t="s">
        <v>23</v>
      </c>
      <c r="BK501" s="174">
        <f>ROUND(I501*H501,2)</f>
        <v>0</v>
      </c>
      <c r="BL501" s="15" t="s">
        <v>612</v>
      </c>
      <c r="BM501" s="15" t="s">
        <v>770</v>
      </c>
    </row>
    <row r="502" spans="2:65" s="10" customFormat="1" ht="11.25" x14ac:dyDescent="0.2">
      <c r="B502" s="178"/>
      <c r="C502" s="179"/>
      <c r="D502" s="175" t="s">
        <v>138</v>
      </c>
      <c r="E502" s="180" t="s">
        <v>1</v>
      </c>
      <c r="F502" s="181" t="s">
        <v>23</v>
      </c>
      <c r="G502" s="179"/>
      <c r="H502" s="182">
        <v>1</v>
      </c>
      <c r="I502" s="183"/>
      <c r="J502" s="179"/>
      <c r="K502" s="179"/>
      <c r="L502" s="184"/>
      <c r="M502" s="185"/>
      <c r="N502" s="186"/>
      <c r="O502" s="186"/>
      <c r="P502" s="186"/>
      <c r="Q502" s="186"/>
      <c r="R502" s="186"/>
      <c r="S502" s="186"/>
      <c r="T502" s="187"/>
      <c r="AT502" s="188" t="s">
        <v>138</v>
      </c>
      <c r="AU502" s="188" t="s">
        <v>84</v>
      </c>
      <c r="AV502" s="10" t="s">
        <v>84</v>
      </c>
      <c r="AW502" s="10" t="s">
        <v>37</v>
      </c>
      <c r="AX502" s="10" t="s">
        <v>75</v>
      </c>
      <c r="AY502" s="188" t="s">
        <v>123</v>
      </c>
    </row>
    <row r="503" spans="2:65" s="11" customFormat="1" ht="11.25" x14ac:dyDescent="0.2">
      <c r="B503" s="189"/>
      <c r="C503" s="190"/>
      <c r="D503" s="175" t="s">
        <v>138</v>
      </c>
      <c r="E503" s="191" t="s">
        <v>1</v>
      </c>
      <c r="F503" s="192" t="s">
        <v>140</v>
      </c>
      <c r="G503" s="190"/>
      <c r="H503" s="193">
        <v>1</v>
      </c>
      <c r="I503" s="194"/>
      <c r="J503" s="190"/>
      <c r="K503" s="190"/>
      <c r="L503" s="195"/>
      <c r="M503" s="210"/>
      <c r="N503" s="211"/>
      <c r="O503" s="211"/>
      <c r="P503" s="211"/>
      <c r="Q503" s="211"/>
      <c r="R503" s="211"/>
      <c r="S503" s="211"/>
      <c r="T503" s="212"/>
      <c r="AT503" s="199" t="s">
        <v>138</v>
      </c>
      <c r="AU503" s="199" t="s">
        <v>84</v>
      </c>
      <c r="AV503" s="11" t="s">
        <v>122</v>
      </c>
      <c r="AW503" s="11" t="s">
        <v>37</v>
      </c>
      <c r="AX503" s="11" t="s">
        <v>23</v>
      </c>
      <c r="AY503" s="199" t="s">
        <v>123</v>
      </c>
    </row>
    <row r="504" spans="2:65" s="1" customFormat="1" ht="6.95" customHeight="1" x14ac:dyDescent="0.2">
      <c r="B504" s="44"/>
      <c r="C504" s="45"/>
      <c r="D504" s="45"/>
      <c r="E504" s="45"/>
      <c r="F504" s="45"/>
      <c r="G504" s="45"/>
      <c r="H504" s="45"/>
      <c r="I504" s="123"/>
      <c r="J504" s="45"/>
      <c r="K504" s="45"/>
      <c r="L504" s="36"/>
    </row>
  </sheetData>
  <sheetProtection algorithmName="SHA-512" hashValue="nZQc6oFEo0AS9qulOkYOTnA8kSFn4Ac4fDrNi0paHmKP9Ry2h5iN3OZE6coWjNLjrzWqVK017HjipZGsiX4yhQ==" saltValue="2DtjRY27PsvgR51YV5zKL3rMMYcrBsi+7IE/K99IR7O1tX6PXxUX6gsh2X6u1+rIjtylGf7abg3J90cMHEOXwA==" spinCount="100000" sheet="1" objects="1" scenarios="1" formatColumns="0" formatRows="0" autoFilter="0"/>
  <autoFilter ref="C92:K50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1"/>
  <sheetViews>
    <sheetView showGridLines="0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90</v>
      </c>
    </row>
    <row r="3" spans="2:46" ht="6.95" customHeight="1" x14ac:dyDescent="0.2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84</v>
      </c>
    </row>
    <row r="4" spans="2:46" ht="24.95" customHeight="1" x14ac:dyDescent="0.2">
      <c r="B4" s="18"/>
      <c r="D4" s="99" t="s">
        <v>94</v>
      </c>
      <c r="L4" s="18"/>
      <c r="M4" s="22" t="s">
        <v>10</v>
      </c>
      <c r="AT4" s="15" t="s">
        <v>4</v>
      </c>
    </row>
    <row r="5" spans="2:46" ht="6.95" customHeight="1" x14ac:dyDescent="0.2">
      <c r="B5" s="18"/>
      <c r="L5" s="18"/>
    </row>
    <row r="6" spans="2:46" ht="12" customHeight="1" x14ac:dyDescent="0.2">
      <c r="B6" s="18"/>
      <c r="D6" s="100" t="s">
        <v>16</v>
      </c>
      <c r="L6" s="18"/>
    </row>
    <row r="7" spans="2:46" ht="16.5" customHeight="1" x14ac:dyDescent="0.2">
      <c r="B7" s="18"/>
      <c r="E7" s="275" t="str">
        <f>'Rekapitulace stavby'!K6</f>
        <v>Rekonstrukce vodní nádrže na parc.č.51/12, k.ú.Kamýk u Velkých Přílep</v>
      </c>
      <c r="F7" s="276"/>
      <c r="G7" s="276"/>
      <c r="H7" s="276"/>
      <c r="L7" s="18"/>
    </row>
    <row r="8" spans="2:46" s="1" customFormat="1" ht="12" customHeight="1" x14ac:dyDescent="0.2">
      <c r="B8" s="36"/>
      <c r="D8" s="100" t="s">
        <v>95</v>
      </c>
      <c r="I8" s="101"/>
      <c r="L8" s="36"/>
    </row>
    <row r="9" spans="2:46" s="1" customFormat="1" ht="36.950000000000003" customHeight="1" x14ac:dyDescent="0.2">
      <c r="B9" s="36"/>
      <c r="E9" s="277" t="s">
        <v>771</v>
      </c>
      <c r="F9" s="278"/>
      <c r="G9" s="278"/>
      <c r="H9" s="278"/>
      <c r="I9" s="101"/>
      <c r="L9" s="36"/>
    </row>
    <row r="10" spans="2:46" s="1" customFormat="1" ht="11.25" x14ac:dyDescent="0.2">
      <c r="B10" s="36"/>
      <c r="I10" s="101"/>
      <c r="L10" s="36"/>
    </row>
    <row r="11" spans="2:46" s="1" customFormat="1" ht="12" customHeight="1" x14ac:dyDescent="0.2">
      <c r="B11" s="36"/>
      <c r="D11" s="100" t="s">
        <v>19</v>
      </c>
      <c r="F11" s="15" t="s">
        <v>20</v>
      </c>
      <c r="I11" s="102" t="s">
        <v>21</v>
      </c>
      <c r="J11" s="15" t="s">
        <v>1</v>
      </c>
      <c r="L11" s="36"/>
    </row>
    <row r="12" spans="2:46" s="1" customFormat="1" ht="12" customHeight="1" x14ac:dyDescent="0.2">
      <c r="B12" s="36"/>
      <c r="D12" s="100" t="s">
        <v>24</v>
      </c>
      <c r="F12" s="15" t="s">
        <v>25</v>
      </c>
      <c r="I12" s="102" t="s">
        <v>26</v>
      </c>
      <c r="J12" s="103">
        <f>'Rekapitulace stavby'!AN8</f>
        <v>43739</v>
      </c>
      <c r="L12" s="36"/>
    </row>
    <row r="13" spans="2:46" s="1" customFormat="1" ht="10.9" customHeight="1" x14ac:dyDescent="0.2">
      <c r="B13" s="36"/>
      <c r="I13" s="101"/>
      <c r="L13" s="36"/>
    </row>
    <row r="14" spans="2:46" s="1" customFormat="1" ht="12" customHeight="1" x14ac:dyDescent="0.2">
      <c r="B14" s="36"/>
      <c r="D14" s="100" t="s">
        <v>29</v>
      </c>
      <c r="I14" s="102" t="s">
        <v>30</v>
      </c>
      <c r="J14" s="15" t="s">
        <v>1</v>
      </c>
      <c r="L14" s="36"/>
    </row>
    <row r="15" spans="2:46" s="1" customFormat="1" ht="18" customHeight="1" x14ac:dyDescent="0.2">
      <c r="B15" s="36"/>
      <c r="E15" s="15" t="s">
        <v>31</v>
      </c>
      <c r="I15" s="102" t="s">
        <v>32</v>
      </c>
      <c r="J15" s="15" t="s">
        <v>1</v>
      </c>
      <c r="L15" s="36"/>
    </row>
    <row r="16" spans="2:46" s="1" customFormat="1" ht="6.95" customHeight="1" x14ac:dyDescent="0.2">
      <c r="B16" s="36"/>
      <c r="I16" s="101"/>
      <c r="L16" s="36"/>
    </row>
    <row r="17" spans="2:12" s="1" customFormat="1" ht="12" customHeight="1" x14ac:dyDescent="0.2">
      <c r="B17" s="36"/>
      <c r="D17" s="100" t="s">
        <v>33</v>
      </c>
      <c r="I17" s="102" t="s">
        <v>30</v>
      </c>
      <c r="J17" s="28" t="str">
        <f>'Rekapitulace stavby'!AN13</f>
        <v>Vyplň údaj</v>
      </c>
      <c r="L17" s="36"/>
    </row>
    <row r="18" spans="2:12" s="1" customFormat="1" ht="18" customHeight="1" x14ac:dyDescent="0.2">
      <c r="B18" s="36"/>
      <c r="E18" s="279" t="str">
        <f>'Rekapitulace stavby'!E14</f>
        <v>Vyplň údaj</v>
      </c>
      <c r="F18" s="280"/>
      <c r="G18" s="280"/>
      <c r="H18" s="280"/>
      <c r="I18" s="102" t="s">
        <v>32</v>
      </c>
      <c r="J18" s="28" t="str">
        <f>'Rekapitulace stavby'!AN14</f>
        <v>Vyplň údaj</v>
      </c>
      <c r="L18" s="36"/>
    </row>
    <row r="19" spans="2:12" s="1" customFormat="1" ht="6.95" customHeight="1" x14ac:dyDescent="0.2">
      <c r="B19" s="36"/>
      <c r="I19" s="101"/>
      <c r="L19" s="36"/>
    </row>
    <row r="20" spans="2:12" s="1" customFormat="1" ht="12" customHeight="1" x14ac:dyDescent="0.2">
      <c r="B20" s="36"/>
      <c r="D20" s="100" t="s">
        <v>35</v>
      </c>
      <c r="I20" s="102" t="s">
        <v>30</v>
      </c>
      <c r="J20" s="15" t="s">
        <v>1</v>
      </c>
      <c r="L20" s="36"/>
    </row>
    <row r="21" spans="2:12" s="1" customFormat="1" ht="18" customHeight="1" x14ac:dyDescent="0.2">
      <c r="B21" s="36"/>
      <c r="E21" s="15" t="s">
        <v>36</v>
      </c>
      <c r="I21" s="102" t="s">
        <v>32</v>
      </c>
      <c r="J21" s="15" t="s">
        <v>1</v>
      </c>
      <c r="L21" s="36"/>
    </row>
    <row r="22" spans="2:12" s="1" customFormat="1" ht="6.95" customHeight="1" x14ac:dyDescent="0.2">
      <c r="B22" s="36"/>
      <c r="I22" s="101"/>
      <c r="L22" s="36"/>
    </row>
    <row r="23" spans="2:12" s="1" customFormat="1" ht="12" customHeight="1" x14ac:dyDescent="0.2">
      <c r="B23" s="36"/>
      <c r="D23" s="100" t="s">
        <v>38</v>
      </c>
      <c r="I23" s="102" t="s">
        <v>30</v>
      </c>
      <c r="J23" s="15" t="s">
        <v>1</v>
      </c>
      <c r="L23" s="36"/>
    </row>
    <row r="24" spans="2:12" s="1" customFormat="1" ht="18" customHeight="1" x14ac:dyDescent="0.2">
      <c r="B24" s="36"/>
      <c r="E24" s="15" t="s">
        <v>36</v>
      </c>
      <c r="I24" s="102" t="s">
        <v>32</v>
      </c>
      <c r="J24" s="15" t="s">
        <v>1</v>
      </c>
      <c r="L24" s="36"/>
    </row>
    <row r="25" spans="2:12" s="1" customFormat="1" ht="6.95" customHeight="1" x14ac:dyDescent="0.2">
      <c r="B25" s="36"/>
      <c r="I25" s="101"/>
      <c r="L25" s="36"/>
    </row>
    <row r="26" spans="2:12" s="1" customFormat="1" ht="12" customHeight="1" x14ac:dyDescent="0.2">
      <c r="B26" s="36"/>
      <c r="D26" s="100" t="s">
        <v>39</v>
      </c>
      <c r="I26" s="101"/>
      <c r="L26" s="36"/>
    </row>
    <row r="27" spans="2:12" s="6" customFormat="1" ht="16.5" customHeight="1" x14ac:dyDescent="0.2">
      <c r="B27" s="104"/>
      <c r="E27" s="281" t="s">
        <v>1</v>
      </c>
      <c r="F27" s="281"/>
      <c r="G27" s="281"/>
      <c r="H27" s="281"/>
      <c r="I27" s="105"/>
      <c r="L27" s="104"/>
    </row>
    <row r="28" spans="2:12" s="1" customFormat="1" ht="6.95" customHeight="1" x14ac:dyDescent="0.2">
      <c r="B28" s="36"/>
      <c r="I28" s="101"/>
      <c r="L28" s="36"/>
    </row>
    <row r="29" spans="2:12" s="1" customFormat="1" ht="6.95" customHeight="1" x14ac:dyDescent="0.2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 x14ac:dyDescent="0.2">
      <c r="B30" s="36"/>
      <c r="D30" s="107" t="s">
        <v>41</v>
      </c>
      <c r="I30" s="101"/>
      <c r="J30" s="108">
        <f>ROUND(J90, 2)</f>
        <v>0</v>
      </c>
      <c r="L30" s="36"/>
    </row>
    <row r="31" spans="2:12" s="1" customFormat="1" ht="6.95" customHeight="1" x14ac:dyDescent="0.2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 x14ac:dyDescent="0.2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 x14ac:dyDescent="0.2">
      <c r="B33" s="36"/>
      <c r="D33" s="100" t="s">
        <v>45</v>
      </c>
      <c r="E33" s="100" t="s">
        <v>46</v>
      </c>
      <c r="F33" s="111">
        <f>ROUND((SUM(BE90:BE250)),  2)</f>
        <v>0</v>
      </c>
      <c r="I33" s="112">
        <v>0.21</v>
      </c>
      <c r="J33" s="111">
        <f>ROUND(((SUM(BE90:BE250))*I33),  2)</f>
        <v>0</v>
      </c>
      <c r="L33" s="36"/>
    </row>
    <row r="34" spans="2:12" s="1" customFormat="1" ht="14.45" customHeight="1" x14ac:dyDescent="0.2">
      <c r="B34" s="36"/>
      <c r="E34" s="100" t="s">
        <v>47</v>
      </c>
      <c r="F34" s="111">
        <f>ROUND((SUM(BF90:BF250)),  2)</f>
        <v>0</v>
      </c>
      <c r="I34" s="112">
        <v>0.15</v>
      </c>
      <c r="J34" s="111">
        <f>ROUND(((SUM(BF90:BF250))*I34),  2)</f>
        <v>0</v>
      </c>
      <c r="L34" s="36"/>
    </row>
    <row r="35" spans="2:12" s="1" customFormat="1" ht="14.45" hidden="1" customHeight="1" x14ac:dyDescent="0.2">
      <c r="B35" s="36"/>
      <c r="E35" s="100" t="s">
        <v>48</v>
      </c>
      <c r="F35" s="111">
        <f>ROUND((SUM(BG90:BG250)),  2)</f>
        <v>0</v>
      </c>
      <c r="I35" s="112">
        <v>0.21</v>
      </c>
      <c r="J35" s="111">
        <f>0</f>
        <v>0</v>
      </c>
      <c r="L35" s="36"/>
    </row>
    <row r="36" spans="2:12" s="1" customFormat="1" ht="14.45" hidden="1" customHeight="1" x14ac:dyDescent="0.2">
      <c r="B36" s="36"/>
      <c r="E36" s="100" t="s">
        <v>49</v>
      </c>
      <c r="F36" s="111">
        <f>ROUND((SUM(BH90:BH250)),  2)</f>
        <v>0</v>
      </c>
      <c r="I36" s="112">
        <v>0.15</v>
      </c>
      <c r="J36" s="111">
        <f>0</f>
        <v>0</v>
      </c>
      <c r="L36" s="36"/>
    </row>
    <row r="37" spans="2:12" s="1" customFormat="1" ht="14.45" hidden="1" customHeight="1" x14ac:dyDescent="0.2">
      <c r="B37" s="36"/>
      <c r="E37" s="100" t="s">
        <v>50</v>
      </c>
      <c r="F37" s="111">
        <f>ROUND((SUM(BI90:BI250)),  2)</f>
        <v>0</v>
      </c>
      <c r="I37" s="112">
        <v>0</v>
      </c>
      <c r="J37" s="111">
        <f>0</f>
        <v>0</v>
      </c>
      <c r="L37" s="36"/>
    </row>
    <row r="38" spans="2:12" s="1" customFormat="1" ht="6.95" customHeight="1" x14ac:dyDescent="0.2">
      <c r="B38" s="36"/>
      <c r="I38" s="101"/>
      <c r="L38" s="36"/>
    </row>
    <row r="39" spans="2:12" s="1" customFormat="1" ht="25.35" customHeight="1" x14ac:dyDescent="0.2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 x14ac:dyDescent="0.2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 x14ac:dyDescent="0.2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 x14ac:dyDescent="0.2">
      <c r="B45" s="32"/>
      <c r="C45" s="21" t="s">
        <v>99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 x14ac:dyDescent="0.2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 x14ac:dyDescent="0.2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 x14ac:dyDescent="0.2">
      <c r="B48" s="32"/>
      <c r="C48" s="33"/>
      <c r="D48" s="33"/>
      <c r="E48" s="282" t="str">
        <f>E7</f>
        <v>Rekonstrukce vodní nádrže na parc.č.51/12, k.ú.Kamýk u Velkých Přílep</v>
      </c>
      <c r="F48" s="283"/>
      <c r="G48" s="283"/>
      <c r="H48" s="283"/>
      <c r="I48" s="101"/>
      <c r="J48" s="33"/>
      <c r="K48" s="33"/>
      <c r="L48" s="36"/>
    </row>
    <row r="49" spans="2:47" s="1" customFormat="1" ht="12" customHeight="1" x14ac:dyDescent="0.2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47" s="1" customFormat="1" ht="16.5" customHeight="1" x14ac:dyDescent="0.2">
      <c r="B50" s="32"/>
      <c r="C50" s="33"/>
      <c r="D50" s="33"/>
      <c r="E50" s="254" t="str">
        <f>E9</f>
        <v>SO02 - Nátok</v>
      </c>
      <c r="F50" s="253"/>
      <c r="G50" s="253"/>
      <c r="H50" s="253"/>
      <c r="I50" s="101"/>
      <c r="J50" s="33"/>
      <c r="K50" s="33"/>
      <c r="L50" s="36"/>
    </row>
    <row r="51" spans="2:47" s="1" customFormat="1" ht="6.95" customHeight="1" x14ac:dyDescent="0.2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47" s="1" customFormat="1" ht="12" customHeight="1" x14ac:dyDescent="0.2">
      <c r="B52" s="32"/>
      <c r="C52" s="27" t="s">
        <v>24</v>
      </c>
      <c r="D52" s="33"/>
      <c r="E52" s="33"/>
      <c r="F52" s="25" t="str">
        <f>F12</f>
        <v>Velké Přílepy</v>
      </c>
      <c r="G52" s="33"/>
      <c r="H52" s="33"/>
      <c r="I52" s="102" t="s">
        <v>26</v>
      </c>
      <c r="J52" s="53">
        <f>IF(J12="","",J12)</f>
        <v>43739</v>
      </c>
      <c r="K52" s="33"/>
      <c r="L52" s="36"/>
    </row>
    <row r="53" spans="2:47" s="1" customFormat="1" ht="6.95" customHeight="1" x14ac:dyDescent="0.2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47" s="1" customFormat="1" ht="13.7" customHeight="1" x14ac:dyDescent="0.2">
      <c r="B54" s="32"/>
      <c r="C54" s="27" t="s">
        <v>29</v>
      </c>
      <c r="D54" s="33"/>
      <c r="E54" s="33"/>
      <c r="F54" s="25" t="str">
        <f>E15</f>
        <v>Obec Velké Přílepy</v>
      </c>
      <c r="G54" s="33"/>
      <c r="H54" s="33"/>
      <c r="I54" s="102" t="s">
        <v>35</v>
      </c>
      <c r="J54" s="30" t="str">
        <f>E21</f>
        <v>VDI projekt s.r.o.</v>
      </c>
      <c r="K54" s="33"/>
      <c r="L54" s="36"/>
    </row>
    <row r="55" spans="2:47" s="1" customFormat="1" ht="13.7" customHeight="1" x14ac:dyDescent="0.2">
      <c r="B55" s="32"/>
      <c r="C55" s="27" t="s">
        <v>33</v>
      </c>
      <c r="D55" s="33"/>
      <c r="E55" s="33"/>
      <c r="F55" s="25" t="str">
        <f>IF(E18="","",E18)</f>
        <v>Vyplň údaj</v>
      </c>
      <c r="G55" s="33"/>
      <c r="H55" s="33"/>
      <c r="I55" s="102" t="s">
        <v>38</v>
      </c>
      <c r="J55" s="30" t="str">
        <f>E24</f>
        <v>VDI projekt s.r.o.</v>
      </c>
      <c r="K55" s="33"/>
      <c r="L55" s="36"/>
    </row>
    <row r="56" spans="2:47" s="1" customFormat="1" ht="10.35" customHeight="1" x14ac:dyDescent="0.2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47" s="1" customFormat="1" ht="29.25" customHeight="1" x14ac:dyDescent="0.2">
      <c r="B57" s="32"/>
      <c r="C57" s="127" t="s">
        <v>100</v>
      </c>
      <c r="D57" s="128"/>
      <c r="E57" s="128"/>
      <c r="F57" s="128"/>
      <c r="G57" s="128"/>
      <c r="H57" s="128"/>
      <c r="I57" s="129"/>
      <c r="J57" s="130" t="s">
        <v>101</v>
      </c>
      <c r="K57" s="128"/>
      <c r="L57" s="36"/>
    </row>
    <row r="58" spans="2:47" s="1" customFormat="1" ht="10.35" customHeight="1" x14ac:dyDescent="0.2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 x14ac:dyDescent="0.2">
      <c r="B59" s="32"/>
      <c r="C59" s="131" t="s">
        <v>102</v>
      </c>
      <c r="D59" s="33"/>
      <c r="E59" s="33"/>
      <c r="F59" s="33"/>
      <c r="G59" s="33"/>
      <c r="H59" s="33"/>
      <c r="I59" s="101"/>
      <c r="J59" s="71">
        <f>J90</f>
        <v>0</v>
      </c>
      <c r="K59" s="33"/>
      <c r="L59" s="36"/>
      <c r="AU59" s="15" t="s">
        <v>103</v>
      </c>
    </row>
    <row r="60" spans="2:47" s="7" customFormat="1" ht="24.95" customHeight="1" x14ac:dyDescent="0.2">
      <c r="B60" s="132"/>
      <c r="C60" s="133"/>
      <c r="D60" s="134" t="s">
        <v>194</v>
      </c>
      <c r="E60" s="135"/>
      <c r="F60" s="135"/>
      <c r="G60" s="135"/>
      <c r="H60" s="135"/>
      <c r="I60" s="136"/>
      <c r="J60" s="137">
        <f>J91</f>
        <v>0</v>
      </c>
      <c r="K60" s="133"/>
      <c r="L60" s="138"/>
    </row>
    <row r="61" spans="2:47" s="13" customFormat="1" ht="19.899999999999999" customHeight="1" x14ac:dyDescent="0.2">
      <c r="B61" s="213"/>
      <c r="C61" s="214"/>
      <c r="D61" s="215" t="s">
        <v>195</v>
      </c>
      <c r="E61" s="216"/>
      <c r="F61" s="216"/>
      <c r="G61" s="216"/>
      <c r="H61" s="216"/>
      <c r="I61" s="217"/>
      <c r="J61" s="218">
        <f>J92</f>
        <v>0</v>
      </c>
      <c r="K61" s="214"/>
      <c r="L61" s="219"/>
    </row>
    <row r="62" spans="2:47" s="13" customFormat="1" ht="19.899999999999999" customHeight="1" x14ac:dyDescent="0.2">
      <c r="B62" s="213"/>
      <c r="C62" s="214"/>
      <c r="D62" s="215" t="s">
        <v>197</v>
      </c>
      <c r="E62" s="216"/>
      <c r="F62" s="216"/>
      <c r="G62" s="216"/>
      <c r="H62" s="216"/>
      <c r="I62" s="217"/>
      <c r="J62" s="218">
        <f>J155</f>
        <v>0</v>
      </c>
      <c r="K62" s="214"/>
      <c r="L62" s="219"/>
    </row>
    <row r="63" spans="2:47" s="13" customFormat="1" ht="19.899999999999999" customHeight="1" x14ac:dyDescent="0.2">
      <c r="B63" s="213"/>
      <c r="C63" s="214"/>
      <c r="D63" s="215" t="s">
        <v>199</v>
      </c>
      <c r="E63" s="216"/>
      <c r="F63" s="216"/>
      <c r="G63" s="216"/>
      <c r="H63" s="216"/>
      <c r="I63" s="217"/>
      <c r="J63" s="218">
        <f>J164</f>
        <v>0</v>
      </c>
      <c r="K63" s="214"/>
      <c r="L63" s="219"/>
    </row>
    <row r="64" spans="2:47" s="13" customFormat="1" ht="19.899999999999999" customHeight="1" x14ac:dyDescent="0.2">
      <c r="B64" s="213"/>
      <c r="C64" s="214"/>
      <c r="D64" s="215" t="s">
        <v>200</v>
      </c>
      <c r="E64" s="216"/>
      <c r="F64" s="216"/>
      <c r="G64" s="216"/>
      <c r="H64" s="216"/>
      <c r="I64" s="217"/>
      <c r="J64" s="218">
        <f>J186</f>
        <v>0</v>
      </c>
      <c r="K64" s="214"/>
      <c r="L64" s="219"/>
    </row>
    <row r="65" spans="2:12" s="13" customFormat="1" ht="19.899999999999999" customHeight="1" x14ac:dyDescent="0.2">
      <c r="B65" s="213"/>
      <c r="C65" s="214"/>
      <c r="D65" s="215" t="s">
        <v>201</v>
      </c>
      <c r="E65" s="216"/>
      <c r="F65" s="216"/>
      <c r="G65" s="216"/>
      <c r="H65" s="216"/>
      <c r="I65" s="217"/>
      <c r="J65" s="218">
        <f>J227</f>
        <v>0</v>
      </c>
      <c r="K65" s="214"/>
      <c r="L65" s="219"/>
    </row>
    <row r="66" spans="2:12" s="13" customFormat="1" ht="19.899999999999999" customHeight="1" x14ac:dyDescent="0.2">
      <c r="B66" s="213"/>
      <c r="C66" s="214"/>
      <c r="D66" s="215" t="s">
        <v>203</v>
      </c>
      <c r="E66" s="216"/>
      <c r="F66" s="216"/>
      <c r="G66" s="216"/>
      <c r="H66" s="216"/>
      <c r="I66" s="217"/>
      <c r="J66" s="218">
        <f>J233</f>
        <v>0</v>
      </c>
      <c r="K66" s="214"/>
      <c r="L66" s="219"/>
    </row>
    <row r="67" spans="2:12" s="7" customFormat="1" ht="24.95" customHeight="1" x14ac:dyDescent="0.2">
      <c r="B67" s="132"/>
      <c r="C67" s="133"/>
      <c r="D67" s="134" t="s">
        <v>204</v>
      </c>
      <c r="E67" s="135"/>
      <c r="F67" s="135"/>
      <c r="G67" s="135"/>
      <c r="H67" s="135"/>
      <c r="I67" s="136"/>
      <c r="J67" s="137">
        <f>J238</f>
        <v>0</v>
      </c>
      <c r="K67" s="133"/>
      <c r="L67" s="138"/>
    </row>
    <row r="68" spans="2:12" s="13" customFormat="1" ht="19.899999999999999" customHeight="1" x14ac:dyDescent="0.2">
      <c r="B68" s="213"/>
      <c r="C68" s="214"/>
      <c r="D68" s="215" t="s">
        <v>205</v>
      </c>
      <c r="E68" s="216"/>
      <c r="F68" s="216"/>
      <c r="G68" s="216"/>
      <c r="H68" s="216"/>
      <c r="I68" s="217"/>
      <c r="J68" s="218">
        <f>J239</f>
        <v>0</v>
      </c>
      <c r="K68" s="214"/>
      <c r="L68" s="219"/>
    </row>
    <row r="69" spans="2:12" s="7" customFormat="1" ht="24.95" customHeight="1" x14ac:dyDescent="0.2">
      <c r="B69" s="132"/>
      <c r="C69" s="133"/>
      <c r="D69" s="134" t="s">
        <v>206</v>
      </c>
      <c r="E69" s="135"/>
      <c r="F69" s="135"/>
      <c r="G69" s="135"/>
      <c r="H69" s="135"/>
      <c r="I69" s="136"/>
      <c r="J69" s="137">
        <f>J245</f>
        <v>0</v>
      </c>
      <c r="K69" s="133"/>
      <c r="L69" s="138"/>
    </row>
    <row r="70" spans="2:12" s="13" customFormat="1" ht="19.899999999999999" customHeight="1" x14ac:dyDescent="0.2">
      <c r="B70" s="213"/>
      <c r="C70" s="214"/>
      <c r="D70" s="215" t="s">
        <v>207</v>
      </c>
      <c r="E70" s="216"/>
      <c r="F70" s="216"/>
      <c r="G70" s="216"/>
      <c r="H70" s="216"/>
      <c r="I70" s="217"/>
      <c r="J70" s="218">
        <f>J246</f>
        <v>0</v>
      </c>
      <c r="K70" s="214"/>
      <c r="L70" s="219"/>
    </row>
    <row r="71" spans="2:12" s="1" customFormat="1" ht="21.75" customHeight="1" x14ac:dyDescent="0.2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6.95" customHeight="1" x14ac:dyDescent="0.2">
      <c r="B72" s="44"/>
      <c r="C72" s="45"/>
      <c r="D72" s="45"/>
      <c r="E72" s="45"/>
      <c r="F72" s="45"/>
      <c r="G72" s="45"/>
      <c r="H72" s="45"/>
      <c r="I72" s="123"/>
      <c r="J72" s="45"/>
      <c r="K72" s="45"/>
      <c r="L72" s="36"/>
    </row>
    <row r="76" spans="2:12" s="1" customFormat="1" ht="6.95" customHeight="1" x14ac:dyDescent="0.2">
      <c r="B76" s="46"/>
      <c r="C76" s="47"/>
      <c r="D76" s="47"/>
      <c r="E76" s="47"/>
      <c r="F76" s="47"/>
      <c r="G76" s="47"/>
      <c r="H76" s="47"/>
      <c r="I76" s="126"/>
      <c r="J76" s="47"/>
      <c r="K76" s="47"/>
      <c r="L76" s="36"/>
    </row>
    <row r="77" spans="2:12" s="1" customFormat="1" ht="24.95" customHeight="1" x14ac:dyDescent="0.2">
      <c r="B77" s="32"/>
      <c r="C77" s="21" t="s">
        <v>107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6.95" customHeight="1" x14ac:dyDescent="0.2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2" customHeight="1" x14ac:dyDescent="0.2">
      <c r="B79" s="32"/>
      <c r="C79" s="27" t="s">
        <v>16</v>
      </c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6.5" customHeight="1" x14ac:dyDescent="0.2">
      <c r="B80" s="32"/>
      <c r="C80" s="33"/>
      <c r="D80" s="33"/>
      <c r="E80" s="282" t="str">
        <f>E7</f>
        <v>Rekonstrukce vodní nádrže na parc.č.51/12, k.ú.Kamýk u Velkých Přílep</v>
      </c>
      <c r="F80" s="283"/>
      <c r="G80" s="283"/>
      <c r="H80" s="283"/>
      <c r="I80" s="101"/>
      <c r="J80" s="33"/>
      <c r="K80" s="33"/>
      <c r="L80" s="36"/>
    </row>
    <row r="81" spans="2:65" s="1" customFormat="1" ht="12" customHeight="1" x14ac:dyDescent="0.2">
      <c r="B81" s="32"/>
      <c r="C81" s="27" t="s">
        <v>95</v>
      </c>
      <c r="D81" s="33"/>
      <c r="E81" s="33"/>
      <c r="F81" s="33"/>
      <c r="G81" s="33"/>
      <c r="H81" s="33"/>
      <c r="I81" s="101"/>
      <c r="J81" s="33"/>
      <c r="K81" s="33"/>
      <c r="L81" s="36"/>
    </row>
    <row r="82" spans="2:65" s="1" customFormat="1" ht="16.5" customHeight="1" x14ac:dyDescent="0.2">
      <c r="B82" s="32"/>
      <c r="C82" s="33"/>
      <c r="D82" s="33"/>
      <c r="E82" s="254" t="str">
        <f>E9</f>
        <v>SO02 - Nátok</v>
      </c>
      <c r="F82" s="253"/>
      <c r="G82" s="253"/>
      <c r="H82" s="253"/>
      <c r="I82" s="101"/>
      <c r="J82" s="33"/>
      <c r="K82" s="33"/>
      <c r="L82" s="36"/>
    </row>
    <row r="83" spans="2:65" s="1" customFormat="1" ht="6.95" customHeight="1" x14ac:dyDescent="0.2">
      <c r="B83" s="32"/>
      <c r="C83" s="33"/>
      <c r="D83" s="33"/>
      <c r="E83" s="33"/>
      <c r="F83" s="33"/>
      <c r="G83" s="33"/>
      <c r="H83" s="33"/>
      <c r="I83" s="101"/>
      <c r="J83" s="33"/>
      <c r="K83" s="33"/>
      <c r="L83" s="36"/>
    </row>
    <row r="84" spans="2:65" s="1" customFormat="1" ht="12" customHeight="1" x14ac:dyDescent="0.2">
      <c r="B84" s="32"/>
      <c r="C84" s="27" t="s">
        <v>24</v>
      </c>
      <c r="D84" s="33"/>
      <c r="E84" s="33"/>
      <c r="F84" s="25" t="str">
        <f>F12</f>
        <v>Velké Přílepy</v>
      </c>
      <c r="G84" s="33"/>
      <c r="H84" s="33"/>
      <c r="I84" s="102" t="s">
        <v>26</v>
      </c>
      <c r="J84" s="53">
        <f>IF(J12="","",J12)</f>
        <v>43739</v>
      </c>
      <c r="K84" s="33"/>
      <c r="L84" s="36"/>
    </row>
    <row r="85" spans="2:65" s="1" customFormat="1" ht="6.95" customHeight="1" x14ac:dyDescent="0.2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65" s="1" customFormat="1" ht="13.7" customHeight="1" x14ac:dyDescent="0.2">
      <c r="B86" s="32"/>
      <c r="C86" s="27" t="s">
        <v>29</v>
      </c>
      <c r="D86" s="33"/>
      <c r="E86" s="33"/>
      <c r="F86" s="25" t="str">
        <f>E15</f>
        <v>Obec Velké Přílepy</v>
      </c>
      <c r="G86" s="33"/>
      <c r="H86" s="33"/>
      <c r="I86" s="102" t="s">
        <v>35</v>
      </c>
      <c r="J86" s="30" t="str">
        <f>E21</f>
        <v>VDI projekt s.r.o.</v>
      </c>
      <c r="K86" s="33"/>
      <c r="L86" s="36"/>
    </row>
    <row r="87" spans="2:65" s="1" customFormat="1" ht="13.7" customHeight="1" x14ac:dyDescent="0.2">
      <c r="B87" s="32"/>
      <c r="C87" s="27" t="s">
        <v>33</v>
      </c>
      <c r="D87" s="33"/>
      <c r="E87" s="33"/>
      <c r="F87" s="25" t="str">
        <f>IF(E18="","",E18)</f>
        <v>Vyplň údaj</v>
      </c>
      <c r="G87" s="33"/>
      <c r="H87" s="33"/>
      <c r="I87" s="102" t="s">
        <v>38</v>
      </c>
      <c r="J87" s="30" t="str">
        <f>E24</f>
        <v>VDI projekt s.r.o.</v>
      </c>
      <c r="K87" s="33"/>
      <c r="L87" s="36"/>
    </row>
    <row r="88" spans="2:65" s="1" customFormat="1" ht="10.35" customHeight="1" x14ac:dyDescent="0.2">
      <c r="B88" s="32"/>
      <c r="C88" s="33"/>
      <c r="D88" s="33"/>
      <c r="E88" s="33"/>
      <c r="F88" s="33"/>
      <c r="G88" s="33"/>
      <c r="H88" s="33"/>
      <c r="I88" s="101"/>
      <c r="J88" s="33"/>
      <c r="K88" s="33"/>
      <c r="L88" s="36"/>
    </row>
    <row r="89" spans="2:65" s="8" customFormat="1" ht="29.25" customHeight="1" x14ac:dyDescent="0.2">
      <c r="B89" s="139"/>
      <c r="C89" s="140" t="s">
        <v>108</v>
      </c>
      <c r="D89" s="141" t="s">
        <v>60</v>
      </c>
      <c r="E89" s="141" t="s">
        <v>56</v>
      </c>
      <c r="F89" s="141" t="s">
        <v>57</v>
      </c>
      <c r="G89" s="141" t="s">
        <v>109</v>
      </c>
      <c r="H89" s="141" t="s">
        <v>110</v>
      </c>
      <c r="I89" s="142" t="s">
        <v>111</v>
      </c>
      <c r="J89" s="141" t="s">
        <v>101</v>
      </c>
      <c r="K89" s="143" t="s">
        <v>112</v>
      </c>
      <c r="L89" s="144"/>
      <c r="M89" s="62" t="s">
        <v>1</v>
      </c>
      <c r="N89" s="63" t="s">
        <v>45</v>
      </c>
      <c r="O89" s="63" t="s">
        <v>113</v>
      </c>
      <c r="P89" s="63" t="s">
        <v>114</v>
      </c>
      <c r="Q89" s="63" t="s">
        <v>115</v>
      </c>
      <c r="R89" s="63" t="s">
        <v>116</v>
      </c>
      <c r="S89" s="63" t="s">
        <v>117</v>
      </c>
      <c r="T89" s="64" t="s">
        <v>118</v>
      </c>
    </row>
    <row r="90" spans="2:65" s="1" customFormat="1" ht="22.9" customHeight="1" x14ac:dyDescent="0.25">
      <c r="B90" s="32"/>
      <c r="C90" s="69" t="s">
        <v>119</v>
      </c>
      <c r="D90" s="33"/>
      <c r="E90" s="33"/>
      <c r="F90" s="33"/>
      <c r="G90" s="33"/>
      <c r="H90" s="33"/>
      <c r="I90" s="101"/>
      <c r="J90" s="145">
        <f>BK90</f>
        <v>0</v>
      </c>
      <c r="K90" s="33"/>
      <c r="L90" s="36"/>
      <c r="M90" s="65"/>
      <c r="N90" s="66"/>
      <c r="O90" s="66"/>
      <c r="P90" s="146">
        <f>P91+P238+P245</f>
        <v>0</v>
      </c>
      <c r="Q90" s="66"/>
      <c r="R90" s="146">
        <f>R91+R238+R245</f>
        <v>218.70731133300001</v>
      </c>
      <c r="S90" s="66"/>
      <c r="T90" s="147">
        <f>T91+T238+T245</f>
        <v>0</v>
      </c>
      <c r="AT90" s="15" t="s">
        <v>74</v>
      </c>
      <c r="AU90" s="15" t="s">
        <v>103</v>
      </c>
      <c r="BK90" s="148">
        <f>BK91+BK238+BK245</f>
        <v>0</v>
      </c>
    </row>
    <row r="91" spans="2:65" s="9" customFormat="1" ht="25.9" customHeight="1" x14ac:dyDescent="0.2">
      <c r="B91" s="149"/>
      <c r="C91" s="150"/>
      <c r="D91" s="151" t="s">
        <v>74</v>
      </c>
      <c r="E91" s="152" t="s">
        <v>208</v>
      </c>
      <c r="F91" s="152" t="s">
        <v>209</v>
      </c>
      <c r="G91" s="150"/>
      <c r="H91" s="150"/>
      <c r="I91" s="153"/>
      <c r="J91" s="154">
        <f>BK91</f>
        <v>0</v>
      </c>
      <c r="K91" s="150"/>
      <c r="L91" s="155"/>
      <c r="M91" s="156"/>
      <c r="N91" s="157"/>
      <c r="O91" s="157"/>
      <c r="P91" s="158">
        <f>P92+P155+P164+P186+P227+P233</f>
        <v>0</v>
      </c>
      <c r="Q91" s="157"/>
      <c r="R91" s="158">
        <f>R92+R155+R164+R186+R227+R233</f>
        <v>218.704511333</v>
      </c>
      <c r="S91" s="157"/>
      <c r="T91" s="159">
        <f>T92+T155+T164+T186+T227+T233</f>
        <v>0</v>
      </c>
      <c r="AR91" s="160" t="s">
        <v>23</v>
      </c>
      <c r="AT91" s="161" t="s">
        <v>74</v>
      </c>
      <c r="AU91" s="161" t="s">
        <v>75</v>
      </c>
      <c r="AY91" s="160" t="s">
        <v>123</v>
      </c>
      <c r="BK91" s="162">
        <f>BK92+BK155+BK164+BK186+BK227+BK233</f>
        <v>0</v>
      </c>
    </row>
    <row r="92" spans="2:65" s="9" customFormat="1" ht="22.9" customHeight="1" x14ac:dyDescent="0.2">
      <c r="B92" s="149"/>
      <c r="C92" s="150"/>
      <c r="D92" s="151" t="s">
        <v>74</v>
      </c>
      <c r="E92" s="220" t="s">
        <v>23</v>
      </c>
      <c r="F92" s="220" t="s">
        <v>210</v>
      </c>
      <c r="G92" s="150"/>
      <c r="H92" s="150"/>
      <c r="I92" s="153"/>
      <c r="J92" s="221">
        <f>BK92</f>
        <v>0</v>
      </c>
      <c r="K92" s="150"/>
      <c r="L92" s="155"/>
      <c r="M92" s="156"/>
      <c r="N92" s="157"/>
      <c r="O92" s="157"/>
      <c r="P92" s="158">
        <f>SUM(P93:P154)</f>
        <v>0</v>
      </c>
      <c r="Q92" s="157"/>
      <c r="R92" s="158">
        <f>SUM(R93:R154)</f>
        <v>84.192999999999998</v>
      </c>
      <c r="S92" s="157"/>
      <c r="T92" s="159">
        <f>SUM(T93:T154)</f>
        <v>0</v>
      </c>
      <c r="AR92" s="160" t="s">
        <v>23</v>
      </c>
      <c r="AT92" s="161" t="s">
        <v>74</v>
      </c>
      <c r="AU92" s="161" t="s">
        <v>23</v>
      </c>
      <c r="AY92" s="160" t="s">
        <v>123</v>
      </c>
      <c r="BK92" s="162">
        <f>SUM(BK93:BK154)</f>
        <v>0</v>
      </c>
    </row>
    <row r="93" spans="2:65" s="1" customFormat="1" ht="16.5" customHeight="1" x14ac:dyDescent="0.2">
      <c r="B93" s="32"/>
      <c r="C93" s="163" t="s">
        <v>23</v>
      </c>
      <c r="D93" s="163" t="s">
        <v>124</v>
      </c>
      <c r="E93" s="164" t="s">
        <v>772</v>
      </c>
      <c r="F93" s="165" t="s">
        <v>773</v>
      </c>
      <c r="G93" s="166" t="s">
        <v>235</v>
      </c>
      <c r="H93" s="167">
        <v>7.95</v>
      </c>
      <c r="I93" s="168"/>
      <c r="J93" s="169">
        <f>ROUND(I93*H93,2)</f>
        <v>0</v>
      </c>
      <c r="K93" s="165" t="s">
        <v>128</v>
      </c>
      <c r="L93" s="36"/>
      <c r="M93" s="170" t="s">
        <v>1</v>
      </c>
      <c r="N93" s="171" t="s">
        <v>46</v>
      </c>
      <c r="O93" s="58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5" t="s">
        <v>122</v>
      </c>
      <c r="AT93" s="15" t="s">
        <v>124</v>
      </c>
      <c r="AU93" s="15" t="s">
        <v>84</v>
      </c>
      <c r="AY93" s="15" t="s">
        <v>123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23</v>
      </c>
      <c r="BK93" s="174">
        <f>ROUND(I93*H93,2)</f>
        <v>0</v>
      </c>
      <c r="BL93" s="15" t="s">
        <v>122</v>
      </c>
      <c r="BM93" s="15" t="s">
        <v>774</v>
      </c>
    </row>
    <row r="94" spans="2:65" s="1" customFormat="1" ht="19.5" x14ac:dyDescent="0.2">
      <c r="B94" s="32"/>
      <c r="C94" s="33"/>
      <c r="D94" s="175" t="s">
        <v>131</v>
      </c>
      <c r="E94" s="33"/>
      <c r="F94" s="176" t="s">
        <v>775</v>
      </c>
      <c r="G94" s="33"/>
      <c r="H94" s="33"/>
      <c r="I94" s="101"/>
      <c r="J94" s="33"/>
      <c r="K94" s="33"/>
      <c r="L94" s="36"/>
      <c r="M94" s="177"/>
      <c r="N94" s="58"/>
      <c r="O94" s="58"/>
      <c r="P94" s="58"/>
      <c r="Q94" s="58"/>
      <c r="R94" s="58"/>
      <c r="S94" s="58"/>
      <c r="T94" s="59"/>
      <c r="AT94" s="15" t="s">
        <v>131</v>
      </c>
      <c r="AU94" s="15" t="s">
        <v>84</v>
      </c>
    </row>
    <row r="95" spans="2:65" s="10" customFormat="1" ht="11.25" x14ac:dyDescent="0.2">
      <c r="B95" s="178"/>
      <c r="C95" s="179"/>
      <c r="D95" s="175" t="s">
        <v>138</v>
      </c>
      <c r="E95" s="180" t="s">
        <v>1</v>
      </c>
      <c r="F95" s="181" t="s">
        <v>776</v>
      </c>
      <c r="G95" s="179"/>
      <c r="H95" s="182">
        <v>2.7</v>
      </c>
      <c r="I95" s="183"/>
      <c r="J95" s="179"/>
      <c r="K95" s="179"/>
      <c r="L95" s="184"/>
      <c r="M95" s="185"/>
      <c r="N95" s="186"/>
      <c r="O95" s="186"/>
      <c r="P95" s="186"/>
      <c r="Q95" s="186"/>
      <c r="R95" s="186"/>
      <c r="S95" s="186"/>
      <c r="T95" s="187"/>
      <c r="AT95" s="188" t="s">
        <v>138</v>
      </c>
      <c r="AU95" s="188" t="s">
        <v>84</v>
      </c>
      <c r="AV95" s="10" t="s">
        <v>84</v>
      </c>
      <c r="AW95" s="10" t="s">
        <v>37</v>
      </c>
      <c r="AX95" s="10" t="s">
        <v>75</v>
      </c>
      <c r="AY95" s="188" t="s">
        <v>123</v>
      </c>
    </row>
    <row r="96" spans="2:65" s="10" customFormat="1" ht="11.25" x14ac:dyDescent="0.2">
      <c r="B96" s="178"/>
      <c r="C96" s="179"/>
      <c r="D96" s="175" t="s">
        <v>138</v>
      </c>
      <c r="E96" s="180" t="s">
        <v>1</v>
      </c>
      <c r="F96" s="181" t="s">
        <v>777</v>
      </c>
      <c r="G96" s="179"/>
      <c r="H96" s="182">
        <v>5.25</v>
      </c>
      <c r="I96" s="183"/>
      <c r="J96" s="179"/>
      <c r="K96" s="179"/>
      <c r="L96" s="184"/>
      <c r="M96" s="185"/>
      <c r="N96" s="186"/>
      <c r="O96" s="186"/>
      <c r="P96" s="186"/>
      <c r="Q96" s="186"/>
      <c r="R96" s="186"/>
      <c r="S96" s="186"/>
      <c r="T96" s="187"/>
      <c r="AT96" s="188" t="s">
        <v>138</v>
      </c>
      <c r="AU96" s="188" t="s">
        <v>84</v>
      </c>
      <c r="AV96" s="10" t="s">
        <v>84</v>
      </c>
      <c r="AW96" s="10" t="s">
        <v>37</v>
      </c>
      <c r="AX96" s="10" t="s">
        <v>75</v>
      </c>
      <c r="AY96" s="188" t="s">
        <v>123</v>
      </c>
    </row>
    <row r="97" spans="2:65" s="11" customFormat="1" ht="11.25" x14ac:dyDescent="0.2">
      <c r="B97" s="189"/>
      <c r="C97" s="190"/>
      <c r="D97" s="175" t="s">
        <v>138</v>
      </c>
      <c r="E97" s="191" t="s">
        <v>1</v>
      </c>
      <c r="F97" s="192" t="s">
        <v>140</v>
      </c>
      <c r="G97" s="190"/>
      <c r="H97" s="193">
        <v>7.95</v>
      </c>
      <c r="I97" s="194"/>
      <c r="J97" s="190"/>
      <c r="K97" s="190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138</v>
      </c>
      <c r="AU97" s="199" t="s">
        <v>84</v>
      </c>
      <c r="AV97" s="11" t="s">
        <v>122</v>
      </c>
      <c r="AW97" s="11" t="s">
        <v>37</v>
      </c>
      <c r="AX97" s="11" t="s">
        <v>23</v>
      </c>
      <c r="AY97" s="199" t="s">
        <v>123</v>
      </c>
    </row>
    <row r="98" spans="2:65" s="1" customFormat="1" ht="16.5" customHeight="1" x14ac:dyDescent="0.2">
      <c r="B98" s="32"/>
      <c r="C98" s="163" t="s">
        <v>84</v>
      </c>
      <c r="D98" s="163" t="s">
        <v>124</v>
      </c>
      <c r="E98" s="164" t="s">
        <v>291</v>
      </c>
      <c r="F98" s="165" t="s">
        <v>292</v>
      </c>
      <c r="G98" s="166" t="s">
        <v>235</v>
      </c>
      <c r="H98" s="167">
        <v>96.263999999999996</v>
      </c>
      <c r="I98" s="168"/>
      <c r="J98" s="169">
        <f>ROUND(I98*H98,2)</f>
        <v>0</v>
      </c>
      <c r="K98" s="165" t="s">
        <v>213</v>
      </c>
      <c r="L98" s="36"/>
      <c r="M98" s="170" t="s">
        <v>1</v>
      </c>
      <c r="N98" s="171" t="s">
        <v>46</v>
      </c>
      <c r="O98" s="58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5" t="s">
        <v>122</v>
      </c>
      <c r="AT98" s="15" t="s">
        <v>124</v>
      </c>
      <c r="AU98" s="15" t="s">
        <v>84</v>
      </c>
      <c r="AY98" s="15" t="s">
        <v>123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5" t="s">
        <v>23</v>
      </c>
      <c r="BK98" s="174">
        <f>ROUND(I98*H98,2)</f>
        <v>0</v>
      </c>
      <c r="BL98" s="15" t="s">
        <v>122</v>
      </c>
      <c r="BM98" s="15" t="s">
        <v>778</v>
      </c>
    </row>
    <row r="99" spans="2:65" s="1" customFormat="1" ht="19.5" x14ac:dyDescent="0.2">
      <c r="B99" s="32"/>
      <c r="C99" s="33"/>
      <c r="D99" s="175" t="s">
        <v>131</v>
      </c>
      <c r="E99" s="33"/>
      <c r="F99" s="176" t="s">
        <v>779</v>
      </c>
      <c r="G99" s="33"/>
      <c r="H99" s="33"/>
      <c r="I99" s="101"/>
      <c r="J99" s="33"/>
      <c r="K99" s="33"/>
      <c r="L99" s="36"/>
      <c r="M99" s="177"/>
      <c r="N99" s="58"/>
      <c r="O99" s="58"/>
      <c r="P99" s="58"/>
      <c r="Q99" s="58"/>
      <c r="R99" s="58"/>
      <c r="S99" s="58"/>
      <c r="T99" s="59"/>
      <c r="AT99" s="15" t="s">
        <v>131</v>
      </c>
      <c r="AU99" s="15" t="s">
        <v>84</v>
      </c>
    </row>
    <row r="100" spans="2:65" s="10" customFormat="1" ht="11.25" x14ac:dyDescent="0.2">
      <c r="B100" s="178"/>
      <c r="C100" s="179"/>
      <c r="D100" s="175" t="s">
        <v>138</v>
      </c>
      <c r="E100" s="180" t="s">
        <v>1</v>
      </c>
      <c r="F100" s="181" t="s">
        <v>780</v>
      </c>
      <c r="G100" s="179"/>
      <c r="H100" s="182">
        <v>96.263999999999996</v>
      </c>
      <c r="I100" s="183"/>
      <c r="J100" s="179"/>
      <c r="K100" s="179"/>
      <c r="L100" s="184"/>
      <c r="M100" s="185"/>
      <c r="N100" s="186"/>
      <c r="O100" s="186"/>
      <c r="P100" s="186"/>
      <c r="Q100" s="186"/>
      <c r="R100" s="186"/>
      <c r="S100" s="186"/>
      <c r="T100" s="187"/>
      <c r="AT100" s="188" t="s">
        <v>138</v>
      </c>
      <c r="AU100" s="188" t="s">
        <v>84</v>
      </c>
      <c r="AV100" s="10" t="s">
        <v>84</v>
      </c>
      <c r="AW100" s="10" t="s">
        <v>37</v>
      </c>
      <c r="AX100" s="10" t="s">
        <v>75</v>
      </c>
      <c r="AY100" s="188" t="s">
        <v>123</v>
      </c>
    </row>
    <row r="101" spans="2:65" s="11" customFormat="1" ht="11.25" x14ac:dyDescent="0.2">
      <c r="B101" s="189"/>
      <c r="C101" s="190"/>
      <c r="D101" s="175" t="s">
        <v>138</v>
      </c>
      <c r="E101" s="191" t="s">
        <v>1</v>
      </c>
      <c r="F101" s="192" t="s">
        <v>140</v>
      </c>
      <c r="G101" s="190"/>
      <c r="H101" s="193">
        <v>96.263999999999996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138</v>
      </c>
      <c r="AU101" s="199" t="s">
        <v>84</v>
      </c>
      <c r="AV101" s="11" t="s">
        <v>122</v>
      </c>
      <c r="AW101" s="11" t="s">
        <v>37</v>
      </c>
      <c r="AX101" s="11" t="s">
        <v>23</v>
      </c>
      <c r="AY101" s="199" t="s">
        <v>123</v>
      </c>
    </row>
    <row r="102" spans="2:65" s="1" customFormat="1" ht="16.5" customHeight="1" x14ac:dyDescent="0.2">
      <c r="B102" s="32"/>
      <c r="C102" s="163" t="s">
        <v>141</v>
      </c>
      <c r="D102" s="163" t="s">
        <v>124</v>
      </c>
      <c r="E102" s="164" t="s">
        <v>296</v>
      </c>
      <c r="F102" s="165" t="s">
        <v>297</v>
      </c>
      <c r="G102" s="166" t="s">
        <v>235</v>
      </c>
      <c r="H102" s="167">
        <v>96.263999999999996</v>
      </c>
      <c r="I102" s="168"/>
      <c r="J102" s="169">
        <f>ROUND(I102*H102,2)</f>
        <v>0</v>
      </c>
      <c r="K102" s="165" t="s">
        <v>213</v>
      </c>
      <c r="L102" s="36"/>
      <c r="M102" s="170" t="s">
        <v>1</v>
      </c>
      <c r="N102" s="171" t="s">
        <v>46</v>
      </c>
      <c r="O102" s="58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5" t="s">
        <v>122</v>
      </c>
      <c r="AT102" s="15" t="s">
        <v>124</v>
      </c>
      <c r="AU102" s="15" t="s">
        <v>84</v>
      </c>
      <c r="AY102" s="15" t="s">
        <v>123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5" t="s">
        <v>23</v>
      </c>
      <c r="BK102" s="174">
        <f>ROUND(I102*H102,2)</f>
        <v>0</v>
      </c>
      <c r="BL102" s="15" t="s">
        <v>122</v>
      </c>
      <c r="BM102" s="15" t="s">
        <v>781</v>
      </c>
    </row>
    <row r="103" spans="2:65" s="1" customFormat="1" ht="19.5" x14ac:dyDescent="0.2">
      <c r="B103" s="32"/>
      <c r="C103" s="33"/>
      <c r="D103" s="175" t="s">
        <v>131</v>
      </c>
      <c r="E103" s="33"/>
      <c r="F103" s="176" t="s">
        <v>782</v>
      </c>
      <c r="G103" s="33"/>
      <c r="H103" s="33"/>
      <c r="I103" s="101"/>
      <c r="J103" s="33"/>
      <c r="K103" s="33"/>
      <c r="L103" s="36"/>
      <c r="M103" s="177"/>
      <c r="N103" s="58"/>
      <c r="O103" s="58"/>
      <c r="P103" s="58"/>
      <c r="Q103" s="58"/>
      <c r="R103" s="58"/>
      <c r="S103" s="58"/>
      <c r="T103" s="59"/>
      <c r="AT103" s="15" t="s">
        <v>131</v>
      </c>
      <c r="AU103" s="15" t="s">
        <v>84</v>
      </c>
    </row>
    <row r="104" spans="2:65" s="10" customFormat="1" ht="11.25" x14ac:dyDescent="0.2">
      <c r="B104" s="178"/>
      <c r="C104" s="179"/>
      <c r="D104" s="175" t="s">
        <v>138</v>
      </c>
      <c r="E104" s="180" t="s">
        <v>1</v>
      </c>
      <c r="F104" s="181" t="s">
        <v>783</v>
      </c>
      <c r="G104" s="179"/>
      <c r="H104" s="182">
        <v>96.263999999999996</v>
      </c>
      <c r="I104" s="183"/>
      <c r="J104" s="179"/>
      <c r="K104" s="179"/>
      <c r="L104" s="184"/>
      <c r="M104" s="185"/>
      <c r="N104" s="186"/>
      <c r="O104" s="186"/>
      <c r="P104" s="186"/>
      <c r="Q104" s="186"/>
      <c r="R104" s="186"/>
      <c r="S104" s="186"/>
      <c r="T104" s="187"/>
      <c r="AT104" s="188" t="s">
        <v>138</v>
      </c>
      <c r="AU104" s="188" t="s">
        <v>84</v>
      </c>
      <c r="AV104" s="10" t="s">
        <v>84</v>
      </c>
      <c r="AW104" s="10" t="s">
        <v>37</v>
      </c>
      <c r="AX104" s="10" t="s">
        <v>75</v>
      </c>
      <c r="AY104" s="188" t="s">
        <v>123</v>
      </c>
    </row>
    <row r="105" spans="2:65" s="11" customFormat="1" ht="11.25" x14ac:dyDescent="0.2">
      <c r="B105" s="189"/>
      <c r="C105" s="190"/>
      <c r="D105" s="175" t="s">
        <v>138</v>
      </c>
      <c r="E105" s="191" t="s">
        <v>1</v>
      </c>
      <c r="F105" s="192" t="s">
        <v>140</v>
      </c>
      <c r="G105" s="190"/>
      <c r="H105" s="193">
        <v>96.263999999999996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138</v>
      </c>
      <c r="AU105" s="199" t="s">
        <v>84</v>
      </c>
      <c r="AV105" s="11" t="s">
        <v>122</v>
      </c>
      <c r="AW105" s="11" t="s">
        <v>37</v>
      </c>
      <c r="AX105" s="11" t="s">
        <v>23</v>
      </c>
      <c r="AY105" s="199" t="s">
        <v>123</v>
      </c>
    </row>
    <row r="106" spans="2:65" s="1" customFormat="1" ht="16.5" customHeight="1" x14ac:dyDescent="0.2">
      <c r="B106" s="32"/>
      <c r="C106" s="163" t="s">
        <v>122</v>
      </c>
      <c r="D106" s="163" t="s">
        <v>124</v>
      </c>
      <c r="E106" s="164" t="s">
        <v>302</v>
      </c>
      <c r="F106" s="165" t="s">
        <v>303</v>
      </c>
      <c r="G106" s="166" t="s">
        <v>235</v>
      </c>
      <c r="H106" s="167">
        <v>24</v>
      </c>
      <c r="I106" s="168"/>
      <c r="J106" s="169">
        <f>ROUND(I106*H106,2)</f>
        <v>0</v>
      </c>
      <c r="K106" s="165" t="s">
        <v>213</v>
      </c>
      <c r="L106" s="36"/>
      <c r="M106" s="170" t="s">
        <v>1</v>
      </c>
      <c r="N106" s="171" t="s">
        <v>46</v>
      </c>
      <c r="O106" s="58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122</v>
      </c>
      <c r="AT106" s="15" t="s">
        <v>124</v>
      </c>
      <c r="AU106" s="15" t="s">
        <v>84</v>
      </c>
      <c r="AY106" s="15" t="s">
        <v>123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23</v>
      </c>
      <c r="BK106" s="174">
        <f>ROUND(I106*H106,2)</f>
        <v>0</v>
      </c>
      <c r="BL106" s="15" t="s">
        <v>122</v>
      </c>
      <c r="BM106" s="15" t="s">
        <v>784</v>
      </c>
    </row>
    <row r="107" spans="2:65" s="1" customFormat="1" ht="11.25" x14ac:dyDescent="0.2">
      <c r="B107" s="32"/>
      <c r="C107" s="33"/>
      <c r="D107" s="175" t="s">
        <v>131</v>
      </c>
      <c r="E107" s="33"/>
      <c r="F107" s="176" t="s">
        <v>785</v>
      </c>
      <c r="G107" s="33"/>
      <c r="H107" s="33"/>
      <c r="I107" s="101"/>
      <c r="J107" s="33"/>
      <c r="K107" s="33"/>
      <c r="L107" s="36"/>
      <c r="M107" s="177"/>
      <c r="N107" s="58"/>
      <c r="O107" s="58"/>
      <c r="P107" s="58"/>
      <c r="Q107" s="58"/>
      <c r="R107" s="58"/>
      <c r="S107" s="58"/>
      <c r="T107" s="59"/>
      <c r="AT107" s="15" t="s">
        <v>131</v>
      </c>
      <c r="AU107" s="15" t="s">
        <v>84</v>
      </c>
    </row>
    <row r="108" spans="2:65" s="10" customFormat="1" ht="11.25" x14ac:dyDescent="0.2">
      <c r="B108" s="178"/>
      <c r="C108" s="179"/>
      <c r="D108" s="175" t="s">
        <v>138</v>
      </c>
      <c r="E108" s="180" t="s">
        <v>1</v>
      </c>
      <c r="F108" s="181" t="s">
        <v>786</v>
      </c>
      <c r="G108" s="179"/>
      <c r="H108" s="182">
        <v>24</v>
      </c>
      <c r="I108" s="183"/>
      <c r="J108" s="179"/>
      <c r="K108" s="179"/>
      <c r="L108" s="184"/>
      <c r="M108" s="185"/>
      <c r="N108" s="186"/>
      <c r="O108" s="186"/>
      <c r="P108" s="186"/>
      <c r="Q108" s="186"/>
      <c r="R108" s="186"/>
      <c r="S108" s="186"/>
      <c r="T108" s="187"/>
      <c r="AT108" s="188" t="s">
        <v>138</v>
      </c>
      <c r="AU108" s="188" t="s">
        <v>84</v>
      </c>
      <c r="AV108" s="10" t="s">
        <v>84</v>
      </c>
      <c r="AW108" s="10" t="s">
        <v>37</v>
      </c>
      <c r="AX108" s="10" t="s">
        <v>75</v>
      </c>
      <c r="AY108" s="188" t="s">
        <v>123</v>
      </c>
    </row>
    <row r="109" spans="2:65" s="11" customFormat="1" ht="11.25" x14ac:dyDescent="0.2">
      <c r="B109" s="189"/>
      <c r="C109" s="190"/>
      <c r="D109" s="175" t="s">
        <v>138</v>
      </c>
      <c r="E109" s="191" t="s">
        <v>1</v>
      </c>
      <c r="F109" s="192" t="s">
        <v>140</v>
      </c>
      <c r="G109" s="190"/>
      <c r="H109" s="193">
        <v>24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138</v>
      </c>
      <c r="AU109" s="199" t="s">
        <v>84</v>
      </c>
      <c r="AV109" s="11" t="s">
        <v>122</v>
      </c>
      <c r="AW109" s="11" t="s">
        <v>37</v>
      </c>
      <c r="AX109" s="11" t="s">
        <v>23</v>
      </c>
      <c r="AY109" s="199" t="s">
        <v>123</v>
      </c>
    </row>
    <row r="110" spans="2:65" s="1" customFormat="1" ht="16.5" customHeight="1" x14ac:dyDescent="0.2">
      <c r="B110" s="32"/>
      <c r="C110" s="163" t="s">
        <v>152</v>
      </c>
      <c r="D110" s="163" t="s">
        <v>124</v>
      </c>
      <c r="E110" s="164" t="s">
        <v>308</v>
      </c>
      <c r="F110" s="165" t="s">
        <v>309</v>
      </c>
      <c r="G110" s="166" t="s">
        <v>235</v>
      </c>
      <c r="H110" s="167">
        <v>24</v>
      </c>
      <c r="I110" s="168"/>
      <c r="J110" s="169">
        <f>ROUND(I110*H110,2)</f>
        <v>0</v>
      </c>
      <c r="K110" s="165" t="s">
        <v>213</v>
      </c>
      <c r="L110" s="36"/>
      <c r="M110" s="170" t="s">
        <v>1</v>
      </c>
      <c r="N110" s="171" t="s">
        <v>46</v>
      </c>
      <c r="O110" s="58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122</v>
      </c>
      <c r="AT110" s="15" t="s">
        <v>124</v>
      </c>
      <c r="AU110" s="15" t="s">
        <v>84</v>
      </c>
      <c r="AY110" s="15" t="s">
        <v>123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23</v>
      </c>
      <c r="BK110" s="174">
        <f>ROUND(I110*H110,2)</f>
        <v>0</v>
      </c>
      <c r="BL110" s="15" t="s">
        <v>122</v>
      </c>
      <c r="BM110" s="15" t="s">
        <v>787</v>
      </c>
    </row>
    <row r="111" spans="2:65" s="1" customFormat="1" ht="19.5" x14ac:dyDescent="0.2">
      <c r="B111" s="32"/>
      <c r="C111" s="33"/>
      <c r="D111" s="175" t="s">
        <v>131</v>
      </c>
      <c r="E111" s="33"/>
      <c r="F111" s="176" t="s">
        <v>788</v>
      </c>
      <c r="G111" s="33"/>
      <c r="H111" s="33"/>
      <c r="I111" s="101"/>
      <c r="J111" s="33"/>
      <c r="K111" s="33"/>
      <c r="L111" s="36"/>
      <c r="M111" s="177"/>
      <c r="N111" s="58"/>
      <c r="O111" s="58"/>
      <c r="P111" s="58"/>
      <c r="Q111" s="58"/>
      <c r="R111" s="58"/>
      <c r="S111" s="58"/>
      <c r="T111" s="59"/>
      <c r="AT111" s="15" t="s">
        <v>131</v>
      </c>
      <c r="AU111" s="15" t="s">
        <v>84</v>
      </c>
    </row>
    <row r="112" spans="2:65" s="10" customFormat="1" ht="11.25" x14ac:dyDescent="0.2">
      <c r="B112" s="178"/>
      <c r="C112" s="179"/>
      <c r="D112" s="175" t="s">
        <v>138</v>
      </c>
      <c r="E112" s="180" t="s">
        <v>1</v>
      </c>
      <c r="F112" s="181" t="s">
        <v>349</v>
      </c>
      <c r="G112" s="179"/>
      <c r="H112" s="182">
        <v>24</v>
      </c>
      <c r="I112" s="183"/>
      <c r="J112" s="179"/>
      <c r="K112" s="179"/>
      <c r="L112" s="184"/>
      <c r="M112" s="185"/>
      <c r="N112" s="186"/>
      <c r="O112" s="186"/>
      <c r="P112" s="186"/>
      <c r="Q112" s="186"/>
      <c r="R112" s="186"/>
      <c r="S112" s="186"/>
      <c r="T112" s="187"/>
      <c r="AT112" s="188" t="s">
        <v>138</v>
      </c>
      <c r="AU112" s="188" t="s">
        <v>84</v>
      </c>
      <c r="AV112" s="10" t="s">
        <v>84</v>
      </c>
      <c r="AW112" s="10" t="s">
        <v>37</v>
      </c>
      <c r="AX112" s="10" t="s">
        <v>75</v>
      </c>
      <c r="AY112" s="188" t="s">
        <v>123</v>
      </c>
    </row>
    <row r="113" spans="2:65" s="11" customFormat="1" ht="11.25" x14ac:dyDescent="0.2">
      <c r="B113" s="189"/>
      <c r="C113" s="190"/>
      <c r="D113" s="175" t="s">
        <v>138</v>
      </c>
      <c r="E113" s="191" t="s">
        <v>1</v>
      </c>
      <c r="F113" s="192" t="s">
        <v>140</v>
      </c>
      <c r="G113" s="190"/>
      <c r="H113" s="193">
        <v>24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138</v>
      </c>
      <c r="AU113" s="199" t="s">
        <v>84</v>
      </c>
      <c r="AV113" s="11" t="s">
        <v>122</v>
      </c>
      <c r="AW113" s="11" t="s">
        <v>37</v>
      </c>
      <c r="AX113" s="11" t="s">
        <v>23</v>
      </c>
      <c r="AY113" s="199" t="s">
        <v>123</v>
      </c>
    </row>
    <row r="114" spans="2:65" s="1" customFormat="1" ht="16.5" customHeight="1" x14ac:dyDescent="0.2">
      <c r="B114" s="32"/>
      <c r="C114" s="163" t="s">
        <v>157</v>
      </c>
      <c r="D114" s="163" t="s">
        <v>124</v>
      </c>
      <c r="E114" s="164" t="s">
        <v>327</v>
      </c>
      <c r="F114" s="165" t="s">
        <v>328</v>
      </c>
      <c r="G114" s="166" t="s">
        <v>235</v>
      </c>
      <c r="H114" s="167">
        <v>128.214</v>
      </c>
      <c r="I114" s="168"/>
      <c r="J114" s="169">
        <f>ROUND(I114*H114,2)</f>
        <v>0</v>
      </c>
      <c r="K114" s="165" t="s">
        <v>213</v>
      </c>
      <c r="L114" s="36"/>
      <c r="M114" s="170" t="s">
        <v>1</v>
      </c>
      <c r="N114" s="171" t="s">
        <v>46</v>
      </c>
      <c r="O114" s="58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122</v>
      </c>
      <c r="AT114" s="15" t="s">
        <v>124</v>
      </c>
      <c r="AU114" s="15" t="s">
        <v>84</v>
      </c>
      <c r="AY114" s="15" t="s">
        <v>123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23</v>
      </c>
      <c r="BK114" s="174">
        <f>ROUND(I114*H114,2)</f>
        <v>0</v>
      </c>
      <c r="BL114" s="15" t="s">
        <v>122</v>
      </c>
      <c r="BM114" s="15" t="s">
        <v>789</v>
      </c>
    </row>
    <row r="115" spans="2:65" s="1" customFormat="1" ht="19.5" x14ac:dyDescent="0.2">
      <c r="B115" s="32"/>
      <c r="C115" s="33"/>
      <c r="D115" s="175" t="s">
        <v>131</v>
      </c>
      <c r="E115" s="33"/>
      <c r="F115" s="176" t="s">
        <v>790</v>
      </c>
      <c r="G115" s="33"/>
      <c r="H115" s="33"/>
      <c r="I115" s="101"/>
      <c r="J115" s="33"/>
      <c r="K115" s="33"/>
      <c r="L115" s="36"/>
      <c r="M115" s="177"/>
      <c r="N115" s="58"/>
      <c r="O115" s="58"/>
      <c r="P115" s="58"/>
      <c r="Q115" s="58"/>
      <c r="R115" s="58"/>
      <c r="S115" s="58"/>
      <c r="T115" s="59"/>
      <c r="AT115" s="15" t="s">
        <v>131</v>
      </c>
      <c r="AU115" s="15" t="s">
        <v>84</v>
      </c>
    </row>
    <row r="116" spans="2:65" s="10" customFormat="1" ht="11.25" x14ac:dyDescent="0.2">
      <c r="B116" s="178"/>
      <c r="C116" s="179"/>
      <c r="D116" s="175" t="s">
        <v>138</v>
      </c>
      <c r="E116" s="180" t="s">
        <v>1</v>
      </c>
      <c r="F116" s="181" t="s">
        <v>791</v>
      </c>
      <c r="G116" s="179"/>
      <c r="H116" s="182">
        <v>128.214</v>
      </c>
      <c r="I116" s="183"/>
      <c r="J116" s="179"/>
      <c r="K116" s="179"/>
      <c r="L116" s="184"/>
      <c r="M116" s="185"/>
      <c r="N116" s="186"/>
      <c r="O116" s="186"/>
      <c r="P116" s="186"/>
      <c r="Q116" s="186"/>
      <c r="R116" s="186"/>
      <c r="S116" s="186"/>
      <c r="T116" s="187"/>
      <c r="AT116" s="188" t="s">
        <v>138</v>
      </c>
      <c r="AU116" s="188" t="s">
        <v>84</v>
      </c>
      <c r="AV116" s="10" t="s">
        <v>84</v>
      </c>
      <c r="AW116" s="10" t="s">
        <v>37</v>
      </c>
      <c r="AX116" s="10" t="s">
        <v>75</v>
      </c>
      <c r="AY116" s="188" t="s">
        <v>123</v>
      </c>
    </row>
    <row r="117" spans="2:65" s="11" customFormat="1" ht="11.25" x14ac:dyDescent="0.2">
      <c r="B117" s="189"/>
      <c r="C117" s="190"/>
      <c r="D117" s="175" t="s">
        <v>138</v>
      </c>
      <c r="E117" s="191" t="s">
        <v>1</v>
      </c>
      <c r="F117" s="192" t="s">
        <v>140</v>
      </c>
      <c r="G117" s="190"/>
      <c r="H117" s="193">
        <v>128.214</v>
      </c>
      <c r="I117" s="194"/>
      <c r="J117" s="190"/>
      <c r="K117" s="190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138</v>
      </c>
      <c r="AU117" s="199" t="s">
        <v>84</v>
      </c>
      <c r="AV117" s="11" t="s">
        <v>122</v>
      </c>
      <c r="AW117" s="11" t="s">
        <v>37</v>
      </c>
      <c r="AX117" s="11" t="s">
        <v>23</v>
      </c>
      <c r="AY117" s="199" t="s">
        <v>123</v>
      </c>
    </row>
    <row r="118" spans="2:65" s="1" customFormat="1" ht="16.5" customHeight="1" x14ac:dyDescent="0.2">
      <c r="B118" s="32"/>
      <c r="C118" s="163" t="s">
        <v>164</v>
      </c>
      <c r="D118" s="163" t="s">
        <v>124</v>
      </c>
      <c r="E118" s="164" t="s">
        <v>332</v>
      </c>
      <c r="F118" s="165" t="s">
        <v>333</v>
      </c>
      <c r="G118" s="166" t="s">
        <v>235</v>
      </c>
      <c r="H118" s="167">
        <v>240.52799999999999</v>
      </c>
      <c r="I118" s="168"/>
      <c r="J118" s="169">
        <f>ROUND(I118*H118,2)</f>
        <v>0</v>
      </c>
      <c r="K118" s="165" t="s">
        <v>128</v>
      </c>
      <c r="L118" s="36"/>
      <c r="M118" s="170" t="s">
        <v>1</v>
      </c>
      <c r="N118" s="171" t="s">
        <v>46</v>
      </c>
      <c r="O118" s="58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122</v>
      </c>
      <c r="AT118" s="15" t="s">
        <v>124</v>
      </c>
      <c r="AU118" s="15" t="s">
        <v>84</v>
      </c>
      <c r="AY118" s="15" t="s">
        <v>123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23</v>
      </c>
      <c r="BK118" s="174">
        <f>ROUND(I118*H118,2)</f>
        <v>0</v>
      </c>
      <c r="BL118" s="15" t="s">
        <v>122</v>
      </c>
      <c r="BM118" s="15" t="s">
        <v>792</v>
      </c>
    </row>
    <row r="119" spans="2:65" s="1" customFormat="1" ht="19.5" x14ac:dyDescent="0.2">
      <c r="B119" s="32"/>
      <c r="C119" s="33"/>
      <c r="D119" s="175" t="s">
        <v>131</v>
      </c>
      <c r="E119" s="33"/>
      <c r="F119" s="176" t="s">
        <v>793</v>
      </c>
      <c r="G119" s="33"/>
      <c r="H119" s="33"/>
      <c r="I119" s="101"/>
      <c r="J119" s="33"/>
      <c r="K119" s="33"/>
      <c r="L119" s="36"/>
      <c r="M119" s="177"/>
      <c r="N119" s="58"/>
      <c r="O119" s="58"/>
      <c r="P119" s="58"/>
      <c r="Q119" s="58"/>
      <c r="R119" s="58"/>
      <c r="S119" s="58"/>
      <c r="T119" s="59"/>
      <c r="AT119" s="15" t="s">
        <v>131</v>
      </c>
      <c r="AU119" s="15" t="s">
        <v>84</v>
      </c>
    </row>
    <row r="120" spans="2:65" s="12" customFormat="1" ht="11.25" x14ac:dyDescent="0.2">
      <c r="B120" s="200"/>
      <c r="C120" s="201"/>
      <c r="D120" s="175" t="s">
        <v>138</v>
      </c>
      <c r="E120" s="202" t="s">
        <v>1</v>
      </c>
      <c r="F120" s="203" t="s">
        <v>336</v>
      </c>
      <c r="G120" s="201"/>
      <c r="H120" s="202" t="s">
        <v>1</v>
      </c>
      <c r="I120" s="204"/>
      <c r="J120" s="201"/>
      <c r="K120" s="201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138</v>
      </c>
      <c r="AU120" s="209" t="s">
        <v>84</v>
      </c>
      <c r="AV120" s="12" t="s">
        <v>23</v>
      </c>
      <c r="AW120" s="12" t="s">
        <v>37</v>
      </c>
      <c r="AX120" s="12" t="s">
        <v>75</v>
      </c>
      <c r="AY120" s="209" t="s">
        <v>123</v>
      </c>
    </row>
    <row r="121" spans="2:65" s="10" customFormat="1" ht="11.25" x14ac:dyDescent="0.2">
      <c r="B121" s="178"/>
      <c r="C121" s="179"/>
      <c r="D121" s="175" t="s">
        <v>138</v>
      </c>
      <c r="E121" s="180" t="s">
        <v>1</v>
      </c>
      <c r="F121" s="181" t="s">
        <v>794</v>
      </c>
      <c r="G121" s="179"/>
      <c r="H121" s="182">
        <v>60.5</v>
      </c>
      <c r="I121" s="183"/>
      <c r="J121" s="179"/>
      <c r="K121" s="179"/>
      <c r="L121" s="184"/>
      <c r="M121" s="185"/>
      <c r="N121" s="186"/>
      <c r="O121" s="186"/>
      <c r="P121" s="186"/>
      <c r="Q121" s="186"/>
      <c r="R121" s="186"/>
      <c r="S121" s="186"/>
      <c r="T121" s="187"/>
      <c r="AT121" s="188" t="s">
        <v>138</v>
      </c>
      <c r="AU121" s="188" t="s">
        <v>84</v>
      </c>
      <c r="AV121" s="10" t="s">
        <v>84</v>
      </c>
      <c r="AW121" s="10" t="s">
        <v>37</v>
      </c>
      <c r="AX121" s="10" t="s">
        <v>75</v>
      </c>
      <c r="AY121" s="188" t="s">
        <v>123</v>
      </c>
    </row>
    <row r="122" spans="2:65" s="10" customFormat="1" ht="11.25" x14ac:dyDescent="0.2">
      <c r="B122" s="178"/>
      <c r="C122" s="179"/>
      <c r="D122" s="175" t="s">
        <v>138</v>
      </c>
      <c r="E122" s="180" t="s">
        <v>1</v>
      </c>
      <c r="F122" s="181" t="s">
        <v>795</v>
      </c>
      <c r="G122" s="179"/>
      <c r="H122" s="182">
        <v>180.02799999999999</v>
      </c>
      <c r="I122" s="183"/>
      <c r="J122" s="179"/>
      <c r="K122" s="179"/>
      <c r="L122" s="184"/>
      <c r="M122" s="185"/>
      <c r="N122" s="186"/>
      <c r="O122" s="186"/>
      <c r="P122" s="186"/>
      <c r="Q122" s="186"/>
      <c r="R122" s="186"/>
      <c r="S122" s="186"/>
      <c r="T122" s="187"/>
      <c r="AT122" s="188" t="s">
        <v>138</v>
      </c>
      <c r="AU122" s="188" t="s">
        <v>84</v>
      </c>
      <c r="AV122" s="10" t="s">
        <v>84</v>
      </c>
      <c r="AW122" s="10" t="s">
        <v>37</v>
      </c>
      <c r="AX122" s="10" t="s">
        <v>75</v>
      </c>
      <c r="AY122" s="188" t="s">
        <v>123</v>
      </c>
    </row>
    <row r="123" spans="2:65" s="11" customFormat="1" ht="11.25" x14ac:dyDescent="0.2">
      <c r="B123" s="189"/>
      <c r="C123" s="190"/>
      <c r="D123" s="175" t="s">
        <v>138</v>
      </c>
      <c r="E123" s="191" t="s">
        <v>1</v>
      </c>
      <c r="F123" s="192" t="s">
        <v>140</v>
      </c>
      <c r="G123" s="190"/>
      <c r="H123" s="193">
        <v>240.52799999999999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138</v>
      </c>
      <c r="AU123" s="199" t="s">
        <v>84</v>
      </c>
      <c r="AV123" s="11" t="s">
        <v>122</v>
      </c>
      <c r="AW123" s="11" t="s">
        <v>37</v>
      </c>
      <c r="AX123" s="11" t="s">
        <v>23</v>
      </c>
      <c r="AY123" s="199" t="s">
        <v>123</v>
      </c>
    </row>
    <row r="124" spans="2:65" s="1" customFormat="1" ht="16.5" customHeight="1" x14ac:dyDescent="0.2">
      <c r="B124" s="32"/>
      <c r="C124" s="163" t="s">
        <v>169</v>
      </c>
      <c r="D124" s="163" t="s">
        <v>124</v>
      </c>
      <c r="E124" s="164" t="s">
        <v>364</v>
      </c>
      <c r="F124" s="165" t="s">
        <v>365</v>
      </c>
      <c r="G124" s="166" t="s">
        <v>235</v>
      </c>
      <c r="H124" s="167">
        <v>7.95</v>
      </c>
      <c r="I124" s="168"/>
      <c r="J124" s="169">
        <f>ROUND(I124*H124,2)</f>
        <v>0</v>
      </c>
      <c r="K124" s="165" t="s">
        <v>213</v>
      </c>
      <c r="L124" s="36"/>
      <c r="M124" s="170" t="s">
        <v>1</v>
      </c>
      <c r="N124" s="171" t="s">
        <v>46</v>
      </c>
      <c r="O124" s="58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5" t="s">
        <v>122</v>
      </c>
      <c r="AT124" s="15" t="s">
        <v>124</v>
      </c>
      <c r="AU124" s="15" t="s">
        <v>84</v>
      </c>
      <c r="AY124" s="15" t="s">
        <v>123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23</v>
      </c>
      <c r="BK124" s="174">
        <f>ROUND(I124*H124,2)</f>
        <v>0</v>
      </c>
      <c r="BL124" s="15" t="s">
        <v>122</v>
      </c>
      <c r="BM124" s="15" t="s">
        <v>796</v>
      </c>
    </row>
    <row r="125" spans="2:65" s="1" customFormat="1" ht="19.5" x14ac:dyDescent="0.2">
      <c r="B125" s="32"/>
      <c r="C125" s="33"/>
      <c r="D125" s="175" t="s">
        <v>131</v>
      </c>
      <c r="E125" s="33"/>
      <c r="F125" s="176" t="s">
        <v>797</v>
      </c>
      <c r="G125" s="33"/>
      <c r="H125" s="33"/>
      <c r="I125" s="101"/>
      <c r="J125" s="33"/>
      <c r="K125" s="33"/>
      <c r="L125" s="36"/>
      <c r="M125" s="177"/>
      <c r="N125" s="58"/>
      <c r="O125" s="58"/>
      <c r="P125" s="58"/>
      <c r="Q125" s="58"/>
      <c r="R125" s="58"/>
      <c r="S125" s="58"/>
      <c r="T125" s="59"/>
      <c r="AT125" s="15" t="s">
        <v>131</v>
      </c>
      <c r="AU125" s="15" t="s">
        <v>84</v>
      </c>
    </row>
    <row r="126" spans="2:65" s="10" customFormat="1" ht="11.25" x14ac:dyDescent="0.2">
      <c r="B126" s="178"/>
      <c r="C126" s="179"/>
      <c r="D126" s="175" t="s">
        <v>138</v>
      </c>
      <c r="E126" s="180" t="s">
        <v>1</v>
      </c>
      <c r="F126" s="181" t="s">
        <v>798</v>
      </c>
      <c r="G126" s="179"/>
      <c r="H126" s="182">
        <v>7.95</v>
      </c>
      <c r="I126" s="183"/>
      <c r="J126" s="179"/>
      <c r="K126" s="179"/>
      <c r="L126" s="184"/>
      <c r="M126" s="185"/>
      <c r="N126" s="186"/>
      <c r="O126" s="186"/>
      <c r="P126" s="186"/>
      <c r="Q126" s="186"/>
      <c r="R126" s="186"/>
      <c r="S126" s="186"/>
      <c r="T126" s="187"/>
      <c r="AT126" s="188" t="s">
        <v>138</v>
      </c>
      <c r="AU126" s="188" t="s">
        <v>84</v>
      </c>
      <c r="AV126" s="10" t="s">
        <v>84</v>
      </c>
      <c r="AW126" s="10" t="s">
        <v>37</v>
      </c>
      <c r="AX126" s="10" t="s">
        <v>75</v>
      </c>
      <c r="AY126" s="188" t="s">
        <v>123</v>
      </c>
    </row>
    <row r="127" spans="2:65" s="11" customFormat="1" ht="11.25" x14ac:dyDescent="0.2">
      <c r="B127" s="189"/>
      <c r="C127" s="190"/>
      <c r="D127" s="175" t="s">
        <v>138</v>
      </c>
      <c r="E127" s="191" t="s">
        <v>1</v>
      </c>
      <c r="F127" s="192" t="s">
        <v>140</v>
      </c>
      <c r="G127" s="190"/>
      <c r="H127" s="193">
        <v>7.95</v>
      </c>
      <c r="I127" s="194"/>
      <c r="J127" s="190"/>
      <c r="K127" s="190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138</v>
      </c>
      <c r="AU127" s="199" t="s">
        <v>84</v>
      </c>
      <c r="AV127" s="11" t="s">
        <v>122</v>
      </c>
      <c r="AW127" s="11" t="s">
        <v>37</v>
      </c>
      <c r="AX127" s="11" t="s">
        <v>23</v>
      </c>
      <c r="AY127" s="199" t="s">
        <v>123</v>
      </c>
    </row>
    <row r="128" spans="2:65" s="1" customFormat="1" ht="16.5" customHeight="1" x14ac:dyDescent="0.2">
      <c r="B128" s="32"/>
      <c r="C128" s="163" t="s">
        <v>27</v>
      </c>
      <c r="D128" s="163" t="s">
        <v>124</v>
      </c>
      <c r="E128" s="164" t="s">
        <v>799</v>
      </c>
      <c r="F128" s="165" t="s">
        <v>800</v>
      </c>
      <c r="G128" s="166" t="s">
        <v>235</v>
      </c>
      <c r="H128" s="167">
        <v>120.264</v>
      </c>
      <c r="I128" s="168"/>
      <c r="J128" s="169">
        <f>ROUND(I128*H128,2)</f>
        <v>0</v>
      </c>
      <c r="K128" s="165" t="s">
        <v>128</v>
      </c>
      <c r="L128" s="36"/>
      <c r="M128" s="170" t="s">
        <v>1</v>
      </c>
      <c r="N128" s="171" t="s">
        <v>46</v>
      </c>
      <c r="O128" s="58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5" t="s">
        <v>122</v>
      </c>
      <c r="AT128" s="15" t="s">
        <v>124</v>
      </c>
      <c r="AU128" s="15" t="s">
        <v>84</v>
      </c>
      <c r="AY128" s="15" t="s">
        <v>123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23</v>
      </c>
      <c r="BK128" s="174">
        <f>ROUND(I128*H128,2)</f>
        <v>0</v>
      </c>
      <c r="BL128" s="15" t="s">
        <v>122</v>
      </c>
      <c r="BM128" s="15" t="s">
        <v>801</v>
      </c>
    </row>
    <row r="129" spans="2:65" s="1" customFormat="1" ht="11.25" x14ac:dyDescent="0.2">
      <c r="B129" s="32"/>
      <c r="C129" s="33"/>
      <c r="D129" s="175" t="s">
        <v>131</v>
      </c>
      <c r="E129" s="33"/>
      <c r="F129" s="176" t="s">
        <v>802</v>
      </c>
      <c r="G129" s="33"/>
      <c r="H129" s="33"/>
      <c r="I129" s="101"/>
      <c r="J129" s="33"/>
      <c r="K129" s="33"/>
      <c r="L129" s="36"/>
      <c r="M129" s="177"/>
      <c r="N129" s="58"/>
      <c r="O129" s="58"/>
      <c r="P129" s="58"/>
      <c r="Q129" s="58"/>
      <c r="R129" s="58"/>
      <c r="S129" s="58"/>
      <c r="T129" s="59"/>
      <c r="AT129" s="15" t="s">
        <v>131</v>
      </c>
      <c r="AU129" s="15" t="s">
        <v>84</v>
      </c>
    </row>
    <row r="130" spans="2:65" s="10" customFormat="1" ht="11.25" x14ac:dyDescent="0.2">
      <c r="B130" s="178"/>
      <c r="C130" s="179"/>
      <c r="D130" s="175" t="s">
        <v>138</v>
      </c>
      <c r="E130" s="180" t="s">
        <v>1</v>
      </c>
      <c r="F130" s="181" t="s">
        <v>803</v>
      </c>
      <c r="G130" s="179"/>
      <c r="H130" s="182">
        <v>30.25</v>
      </c>
      <c r="I130" s="183"/>
      <c r="J130" s="179"/>
      <c r="K130" s="179"/>
      <c r="L130" s="184"/>
      <c r="M130" s="185"/>
      <c r="N130" s="186"/>
      <c r="O130" s="186"/>
      <c r="P130" s="186"/>
      <c r="Q130" s="186"/>
      <c r="R130" s="186"/>
      <c r="S130" s="186"/>
      <c r="T130" s="187"/>
      <c r="AT130" s="188" t="s">
        <v>138</v>
      </c>
      <c r="AU130" s="188" t="s">
        <v>84</v>
      </c>
      <c r="AV130" s="10" t="s">
        <v>84</v>
      </c>
      <c r="AW130" s="10" t="s">
        <v>37</v>
      </c>
      <c r="AX130" s="10" t="s">
        <v>75</v>
      </c>
      <c r="AY130" s="188" t="s">
        <v>123</v>
      </c>
    </row>
    <row r="131" spans="2:65" s="10" customFormat="1" ht="11.25" x14ac:dyDescent="0.2">
      <c r="B131" s="178"/>
      <c r="C131" s="179"/>
      <c r="D131" s="175" t="s">
        <v>138</v>
      </c>
      <c r="E131" s="180" t="s">
        <v>1</v>
      </c>
      <c r="F131" s="181" t="s">
        <v>804</v>
      </c>
      <c r="G131" s="179"/>
      <c r="H131" s="182">
        <v>90.013999999999996</v>
      </c>
      <c r="I131" s="183"/>
      <c r="J131" s="179"/>
      <c r="K131" s="179"/>
      <c r="L131" s="184"/>
      <c r="M131" s="185"/>
      <c r="N131" s="186"/>
      <c r="O131" s="186"/>
      <c r="P131" s="186"/>
      <c r="Q131" s="186"/>
      <c r="R131" s="186"/>
      <c r="S131" s="186"/>
      <c r="T131" s="187"/>
      <c r="AT131" s="188" t="s">
        <v>138</v>
      </c>
      <c r="AU131" s="188" t="s">
        <v>84</v>
      </c>
      <c r="AV131" s="10" t="s">
        <v>84</v>
      </c>
      <c r="AW131" s="10" t="s">
        <v>37</v>
      </c>
      <c r="AX131" s="10" t="s">
        <v>75</v>
      </c>
      <c r="AY131" s="188" t="s">
        <v>123</v>
      </c>
    </row>
    <row r="132" spans="2:65" s="11" customFormat="1" ht="11.25" x14ac:dyDescent="0.2">
      <c r="B132" s="189"/>
      <c r="C132" s="190"/>
      <c r="D132" s="175" t="s">
        <v>138</v>
      </c>
      <c r="E132" s="191" t="s">
        <v>1</v>
      </c>
      <c r="F132" s="192" t="s">
        <v>140</v>
      </c>
      <c r="G132" s="190"/>
      <c r="H132" s="193">
        <v>120.264</v>
      </c>
      <c r="I132" s="194"/>
      <c r="J132" s="190"/>
      <c r="K132" s="190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138</v>
      </c>
      <c r="AU132" s="199" t="s">
        <v>84</v>
      </c>
      <c r="AV132" s="11" t="s">
        <v>122</v>
      </c>
      <c r="AW132" s="11" t="s">
        <v>37</v>
      </c>
      <c r="AX132" s="11" t="s">
        <v>23</v>
      </c>
      <c r="AY132" s="199" t="s">
        <v>123</v>
      </c>
    </row>
    <row r="133" spans="2:65" s="1" customFormat="1" ht="16.5" customHeight="1" x14ac:dyDescent="0.2">
      <c r="B133" s="32"/>
      <c r="C133" s="163" t="s">
        <v>188</v>
      </c>
      <c r="D133" s="163" t="s">
        <v>124</v>
      </c>
      <c r="E133" s="164" t="s">
        <v>406</v>
      </c>
      <c r="F133" s="165" t="s">
        <v>407</v>
      </c>
      <c r="G133" s="166" t="s">
        <v>235</v>
      </c>
      <c r="H133" s="167">
        <v>128.214</v>
      </c>
      <c r="I133" s="168"/>
      <c r="J133" s="169">
        <f>ROUND(I133*H133,2)</f>
        <v>0</v>
      </c>
      <c r="K133" s="165" t="s">
        <v>213</v>
      </c>
      <c r="L133" s="36"/>
      <c r="M133" s="170" t="s">
        <v>1</v>
      </c>
      <c r="N133" s="171" t="s">
        <v>46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5" t="s">
        <v>122</v>
      </c>
      <c r="AT133" s="15" t="s">
        <v>124</v>
      </c>
      <c r="AU133" s="15" t="s">
        <v>84</v>
      </c>
      <c r="AY133" s="15" t="s">
        <v>123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5" t="s">
        <v>23</v>
      </c>
      <c r="BK133" s="174">
        <f>ROUND(I133*H133,2)</f>
        <v>0</v>
      </c>
      <c r="BL133" s="15" t="s">
        <v>122</v>
      </c>
      <c r="BM133" s="15" t="s">
        <v>805</v>
      </c>
    </row>
    <row r="134" spans="2:65" s="1" customFormat="1" ht="11.25" x14ac:dyDescent="0.2">
      <c r="B134" s="32"/>
      <c r="C134" s="33"/>
      <c r="D134" s="175" t="s">
        <v>131</v>
      </c>
      <c r="E134" s="33"/>
      <c r="F134" s="176" t="s">
        <v>806</v>
      </c>
      <c r="G134" s="33"/>
      <c r="H134" s="33"/>
      <c r="I134" s="101"/>
      <c r="J134" s="33"/>
      <c r="K134" s="33"/>
      <c r="L134" s="36"/>
      <c r="M134" s="177"/>
      <c r="N134" s="58"/>
      <c r="O134" s="58"/>
      <c r="P134" s="58"/>
      <c r="Q134" s="58"/>
      <c r="R134" s="58"/>
      <c r="S134" s="58"/>
      <c r="T134" s="59"/>
      <c r="AT134" s="15" t="s">
        <v>131</v>
      </c>
      <c r="AU134" s="15" t="s">
        <v>84</v>
      </c>
    </row>
    <row r="135" spans="2:65" s="10" customFormat="1" ht="11.25" x14ac:dyDescent="0.2">
      <c r="B135" s="178"/>
      <c r="C135" s="179"/>
      <c r="D135" s="175" t="s">
        <v>138</v>
      </c>
      <c r="E135" s="180" t="s">
        <v>1</v>
      </c>
      <c r="F135" s="181" t="s">
        <v>807</v>
      </c>
      <c r="G135" s="179"/>
      <c r="H135" s="182">
        <v>120.264</v>
      </c>
      <c r="I135" s="183"/>
      <c r="J135" s="179"/>
      <c r="K135" s="179"/>
      <c r="L135" s="184"/>
      <c r="M135" s="185"/>
      <c r="N135" s="186"/>
      <c r="O135" s="186"/>
      <c r="P135" s="186"/>
      <c r="Q135" s="186"/>
      <c r="R135" s="186"/>
      <c r="S135" s="186"/>
      <c r="T135" s="187"/>
      <c r="AT135" s="188" t="s">
        <v>138</v>
      </c>
      <c r="AU135" s="188" t="s">
        <v>84</v>
      </c>
      <c r="AV135" s="10" t="s">
        <v>84</v>
      </c>
      <c r="AW135" s="10" t="s">
        <v>37</v>
      </c>
      <c r="AX135" s="10" t="s">
        <v>75</v>
      </c>
      <c r="AY135" s="188" t="s">
        <v>123</v>
      </c>
    </row>
    <row r="136" spans="2:65" s="10" customFormat="1" ht="11.25" x14ac:dyDescent="0.2">
      <c r="B136" s="178"/>
      <c r="C136" s="179"/>
      <c r="D136" s="175" t="s">
        <v>138</v>
      </c>
      <c r="E136" s="180" t="s">
        <v>1</v>
      </c>
      <c r="F136" s="181" t="s">
        <v>808</v>
      </c>
      <c r="G136" s="179"/>
      <c r="H136" s="182">
        <v>7.95</v>
      </c>
      <c r="I136" s="183"/>
      <c r="J136" s="179"/>
      <c r="K136" s="179"/>
      <c r="L136" s="184"/>
      <c r="M136" s="185"/>
      <c r="N136" s="186"/>
      <c r="O136" s="186"/>
      <c r="P136" s="186"/>
      <c r="Q136" s="186"/>
      <c r="R136" s="186"/>
      <c r="S136" s="186"/>
      <c r="T136" s="187"/>
      <c r="AT136" s="188" t="s">
        <v>138</v>
      </c>
      <c r="AU136" s="188" t="s">
        <v>84</v>
      </c>
      <c r="AV136" s="10" t="s">
        <v>84</v>
      </c>
      <c r="AW136" s="10" t="s">
        <v>37</v>
      </c>
      <c r="AX136" s="10" t="s">
        <v>75</v>
      </c>
      <c r="AY136" s="188" t="s">
        <v>123</v>
      </c>
    </row>
    <row r="137" spans="2:65" s="11" customFormat="1" ht="11.25" x14ac:dyDescent="0.2">
      <c r="B137" s="189"/>
      <c r="C137" s="190"/>
      <c r="D137" s="175" t="s">
        <v>138</v>
      </c>
      <c r="E137" s="191" t="s">
        <v>1</v>
      </c>
      <c r="F137" s="192" t="s">
        <v>140</v>
      </c>
      <c r="G137" s="190"/>
      <c r="H137" s="193">
        <v>128.214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138</v>
      </c>
      <c r="AU137" s="199" t="s">
        <v>84</v>
      </c>
      <c r="AV137" s="11" t="s">
        <v>122</v>
      </c>
      <c r="AW137" s="11" t="s">
        <v>37</v>
      </c>
      <c r="AX137" s="11" t="s">
        <v>23</v>
      </c>
      <c r="AY137" s="199" t="s">
        <v>123</v>
      </c>
    </row>
    <row r="138" spans="2:65" s="1" customFormat="1" ht="16.5" customHeight="1" x14ac:dyDescent="0.2">
      <c r="B138" s="32"/>
      <c r="C138" s="163" t="s">
        <v>277</v>
      </c>
      <c r="D138" s="163" t="s">
        <v>124</v>
      </c>
      <c r="E138" s="164" t="s">
        <v>413</v>
      </c>
      <c r="F138" s="165" t="s">
        <v>809</v>
      </c>
      <c r="G138" s="166" t="s">
        <v>388</v>
      </c>
      <c r="H138" s="167">
        <v>14.31</v>
      </c>
      <c r="I138" s="168"/>
      <c r="J138" s="169">
        <f>ROUND(I138*H138,2)</f>
        <v>0</v>
      </c>
      <c r="K138" s="165" t="s">
        <v>213</v>
      </c>
      <c r="L138" s="36"/>
      <c r="M138" s="170" t="s">
        <v>1</v>
      </c>
      <c r="N138" s="171" t="s">
        <v>46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AR138" s="15" t="s">
        <v>122</v>
      </c>
      <c r="AT138" s="15" t="s">
        <v>124</v>
      </c>
      <c r="AU138" s="15" t="s">
        <v>84</v>
      </c>
      <c r="AY138" s="15" t="s">
        <v>123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23</v>
      </c>
      <c r="BK138" s="174">
        <f>ROUND(I138*H138,2)</f>
        <v>0</v>
      </c>
      <c r="BL138" s="15" t="s">
        <v>122</v>
      </c>
      <c r="BM138" s="15" t="s">
        <v>810</v>
      </c>
    </row>
    <row r="139" spans="2:65" s="1" customFormat="1" ht="11.25" x14ac:dyDescent="0.2">
      <c r="B139" s="32"/>
      <c r="C139" s="33"/>
      <c r="D139" s="175" t="s">
        <v>131</v>
      </c>
      <c r="E139" s="33"/>
      <c r="F139" s="176" t="s">
        <v>811</v>
      </c>
      <c r="G139" s="33"/>
      <c r="H139" s="33"/>
      <c r="I139" s="101"/>
      <c r="J139" s="33"/>
      <c r="K139" s="33"/>
      <c r="L139" s="36"/>
      <c r="M139" s="177"/>
      <c r="N139" s="58"/>
      <c r="O139" s="58"/>
      <c r="P139" s="58"/>
      <c r="Q139" s="58"/>
      <c r="R139" s="58"/>
      <c r="S139" s="58"/>
      <c r="T139" s="59"/>
      <c r="AT139" s="15" t="s">
        <v>131</v>
      </c>
      <c r="AU139" s="15" t="s">
        <v>84</v>
      </c>
    </row>
    <row r="140" spans="2:65" s="10" customFormat="1" ht="11.25" x14ac:dyDescent="0.2">
      <c r="B140" s="178"/>
      <c r="C140" s="179"/>
      <c r="D140" s="175" t="s">
        <v>138</v>
      </c>
      <c r="E140" s="180" t="s">
        <v>1</v>
      </c>
      <c r="F140" s="181" t="s">
        <v>812</v>
      </c>
      <c r="G140" s="179"/>
      <c r="H140" s="182">
        <v>14.31</v>
      </c>
      <c r="I140" s="183"/>
      <c r="J140" s="179"/>
      <c r="K140" s="179"/>
      <c r="L140" s="184"/>
      <c r="M140" s="185"/>
      <c r="N140" s="186"/>
      <c r="O140" s="186"/>
      <c r="P140" s="186"/>
      <c r="Q140" s="186"/>
      <c r="R140" s="186"/>
      <c r="S140" s="186"/>
      <c r="T140" s="187"/>
      <c r="AT140" s="188" t="s">
        <v>138</v>
      </c>
      <c r="AU140" s="188" t="s">
        <v>84</v>
      </c>
      <c r="AV140" s="10" t="s">
        <v>84</v>
      </c>
      <c r="AW140" s="10" t="s">
        <v>37</v>
      </c>
      <c r="AX140" s="10" t="s">
        <v>75</v>
      </c>
      <c r="AY140" s="188" t="s">
        <v>123</v>
      </c>
    </row>
    <row r="141" spans="2:65" s="11" customFormat="1" ht="11.25" x14ac:dyDescent="0.2">
      <c r="B141" s="189"/>
      <c r="C141" s="190"/>
      <c r="D141" s="175" t="s">
        <v>138</v>
      </c>
      <c r="E141" s="191" t="s">
        <v>1</v>
      </c>
      <c r="F141" s="192" t="s">
        <v>140</v>
      </c>
      <c r="G141" s="190"/>
      <c r="H141" s="193">
        <v>14.31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138</v>
      </c>
      <c r="AU141" s="199" t="s">
        <v>84</v>
      </c>
      <c r="AV141" s="11" t="s">
        <v>122</v>
      </c>
      <c r="AW141" s="11" t="s">
        <v>37</v>
      </c>
      <c r="AX141" s="11" t="s">
        <v>23</v>
      </c>
      <c r="AY141" s="199" t="s">
        <v>123</v>
      </c>
    </row>
    <row r="142" spans="2:65" s="1" customFormat="1" ht="16.5" customHeight="1" x14ac:dyDescent="0.2">
      <c r="B142" s="32"/>
      <c r="C142" s="163" t="s">
        <v>283</v>
      </c>
      <c r="D142" s="163" t="s">
        <v>124</v>
      </c>
      <c r="E142" s="164" t="s">
        <v>458</v>
      </c>
      <c r="F142" s="165" t="s">
        <v>459</v>
      </c>
      <c r="G142" s="166" t="s">
        <v>235</v>
      </c>
      <c r="H142" s="167">
        <v>30.25</v>
      </c>
      <c r="I142" s="168"/>
      <c r="J142" s="169">
        <f>ROUND(I142*H142,2)</f>
        <v>0</v>
      </c>
      <c r="K142" s="165" t="s">
        <v>213</v>
      </c>
      <c r="L142" s="36"/>
      <c r="M142" s="170" t="s">
        <v>1</v>
      </c>
      <c r="N142" s="171" t="s">
        <v>46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122</v>
      </c>
      <c r="AT142" s="15" t="s">
        <v>124</v>
      </c>
      <c r="AU142" s="15" t="s">
        <v>84</v>
      </c>
      <c r="AY142" s="15" t="s">
        <v>123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23</v>
      </c>
      <c r="BK142" s="174">
        <f>ROUND(I142*H142,2)</f>
        <v>0</v>
      </c>
      <c r="BL142" s="15" t="s">
        <v>122</v>
      </c>
      <c r="BM142" s="15" t="s">
        <v>813</v>
      </c>
    </row>
    <row r="143" spans="2:65" s="1" customFormat="1" ht="19.5" x14ac:dyDescent="0.2">
      <c r="B143" s="32"/>
      <c r="C143" s="33"/>
      <c r="D143" s="175" t="s">
        <v>131</v>
      </c>
      <c r="E143" s="33"/>
      <c r="F143" s="176" t="s">
        <v>814</v>
      </c>
      <c r="G143" s="33"/>
      <c r="H143" s="33"/>
      <c r="I143" s="101"/>
      <c r="J143" s="33"/>
      <c r="K143" s="33"/>
      <c r="L143" s="36"/>
      <c r="M143" s="177"/>
      <c r="N143" s="58"/>
      <c r="O143" s="58"/>
      <c r="P143" s="58"/>
      <c r="Q143" s="58"/>
      <c r="R143" s="58"/>
      <c r="S143" s="58"/>
      <c r="T143" s="59"/>
      <c r="AT143" s="15" t="s">
        <v>131</v>
      </c>
      <c r="AU143" s="15" t="s">
        <v>84</v>
      </c>
    </row>
    <row r="144" spans="2:65" s="10" customFormat="1" ht="11.25" x14ac:dyDescent="0.2">
      <c r="B144" s="178"/>
      <c r="C144" s="179"/>
      <c r="D144" s="175" t="s">
        <v>138</v>
      </c>
      <c r="E144" s="180" t="s">
        <v>1</v>
      </c>
      <c r="F144" s="181" t="s">
        <v>815</v>
      </c>
      <c r="G144" s="179"/>
      <c r="H144" s="182">
        <v>10.08</v>
      </c>
      <c r="I144" s="183"/>
      <c r="J144" s="179"/>
      <c r="K144" s="179"/>
      <c r="L144" s="184"/>
      <c r="M144" s="185"/>
      <c r="N144" s="186"/>
      <c r="O144" s="186"/>
      <c r="P144" s="186"/>
      <c r="Q144" s="186"/>
      <c r="R144" s="186"/>
      <c r="S144" s="186"/>
      <c r="T144" s="187"/>
      <c r="AT144" s="188" t="s">
        <v>138</v>
      </c>
      <c r="AU144" s="188" t="s">
        <v>84</v>
      </c>
      <c r="AV144" s="10" t="s">
        <v>84</v>
      </c>
      <c r="AW144" s="10" t="s">
        <v>37</v>
      </c>
      <c r="AX144" s="10" t="s">
        <v>75</v>
      </c>
      <c r="AY144" s="188" t="s">
        <v>123</v>
      </c>
    </row>
    <row r="145" spans="2:65" s="10" customFormat="1" ht="11.25" x14ac:dyDescent="0.2">
      <c r="B145" s="178"/>
      <c r="C145" s="179"/>
      <c r="D145" s="175" t="s">
        <v>138</v>
      </c>
      <c r="E145" s="180" t="s">
        <v>1</v>
      </c>
      <c r="F145" s="181" t="s">
        <v>816</v>
      </c>
      <c r="G145" s="179"/>
      <c r="H145" s="182">
        <v>20.170000000000002</v>
      </c>
      <c r="I145" s="183"/>
      <c r="J145" s="179"/>
      <c r="K145" s="179"/>
      <c r="L145" s="184"/>
      <c r="M145" s="185"/>
      <c r="N145" s="186"/>
      <c r="O145" s="186"/>
      <c r="P145" s="186"/>
      <c r="Q145" s="186"/>
      <c r="R145" s="186"/>
      <c r="S145" s="186"/>
      <c r="T145" s="187"/>
      <c r="AT145" s="188" t="s">
        <v>138</v>
      </c>
      <c r="AU145" s="188" t="s">
        <v>84</v>
      </c>
      <c r="AV145" s="10" t="s">
        <v>84</v>
      </c>
      <c r="AW145" s="10" t="s">
        <v>37</v>
      </c>
      <c r="AX145" s="10" t="s">
        <v>75</v>
      </c>
      <c r="AY145" s="188" t="s">
        <v>123</v>
      </c>
    </row>
    <row r="146" spans="2:65" s="11" customFormat="1" ht="11.25" x14ac:dyDescent="0.2">
      <c r="B146" s="189"/>
      <c r="C146" s="190"/>
      <c r="D146" s="175" t="s">
        <v>138</v>
      </c>
      <c r="E146" s="191" t="s">
        <v>1</v>
      </c>
      <c r="F146" s="192" t="s">
        <v>140</v>
      </c>
      <c r="G146" s="190"/>
      <c r="H146" s="193">
        <v>30.25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138</v>
      </c>
      <c r="AU146" s="199" t="s">
        <v>84</v>
      </c>
      <c r="AV146" s="11" t="s">
        <v>122</v>
      </c>
      <c r="AW146" s="11" t="s">
        <v>37</v>
      </c>
      <c r="AX146" s="11" t="s">
        <v>23</v>
      </c>
      <c r="AY146" s="199" t="s">
        <v>123</v>
      </c>
    </row>
    <row r="147" spans="2:65" s="1" customFormat="1" ht="16.5" customHeight="1" x14ac:dyDescent="0.2">
      <c r="B147" s="32"/>
      <c r="C147" s="163" t="s">
        <v>290</v>
      </c>
      <c r="D147" s="163" t="s">
        <v>124</v>
      </c>
      <c r="E147" s="164" t="s">
        <v>817</v>
      </c>
      <c r="F147" s="165" t="s">
        <v>818</v>
      </c>
      <c r="G147" s="166" t="s">
        <v>235</v>
      </c>
      <c r="H147" s="167">
        <v>44.311999999999998</v>
      </c>
      <c r="I147" s="168"/>
      <c r="J147" s="169">
        <f>ROUND(I147*H147,2)</f>
        <v>0</v>
      </c>
      <c r="K147" s="165" t="s">
        <v>213</v>
      </c>
      <c r="L147" s="36"/>
      <c r="M147" s="170" t="s">
        <v>1</v>
      </c>
      <c r="N147" s="171" t="s">
        <v>46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122</v>
      </c>
      <c r="AT147" s="15" t="s">
        <v>124</v>
      </c>
      <c r="AU147" s="15" t="s">
        <v>84</v>
      </c>
      <c r="AY147" s="15" t="s">
        <v>123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23</v>
      </c>
      <c r="BK147" s="174">
        <f>ROUND(I147*H147,2)</f>
        <v>0</v>
      </c>
      <c r="BL147" s="15" t="s">
        <v>122</v>
      </c>
      <c r="BM147" s="15" t="s">
        <v>819</v>
      </c>
    </row>
    <row r="148" spans="2:65" s="1" customFormat="1" ht="19.5" x14ac:dyDescent="0.2">
      <c r="B148" s="32"/>
      <c r="C148" s="33"/>
      <c r="D148" s="175" t="s">
        <v>131</v>
      </c>
      <c r="E148" s="33"/>
      <c r="F148" s="176" t="s">
        <v>820</v>
      </c>
      <c r="G148" s="33"/>
      <c r="H148" s="33"/>
      <c r="I148" s="101"/>
      <c r="J148" s="33"/>
      <c r="K148" s="33"/>
      <c r="L148" s="36"/>
      <c r="M148" s="177"/>
      <c r="N148" s="58"/>
      <c r="O148" s="58"/>
      <c r="P148" s="58"/>
      <c r="Q148" s="58"/>
      <c r="R148" s="58"/>
      <c r="S148" s="58"/>
      <c r="T148" s="59"/>
      <c r="AT148" s="15" t="s">
        <v>131</v>
      </c>
      <c r="AU148" s="15" t="s">
        <v>84</v>
      </c>
    </row>
    <row r="149" spans="2:65" s="10" customFormat="1" ht="11.25" x14ac:dyDescent="0.2">
      <c r="B149" s="178"/>
      <c r="C149" s="179"/>
      <c r="D149" s="175" t="s">
        <v>138</v>
      </c>
      <c r="E149" s="180" t="s">
        <v>1</v>
      </c>
      <c r="F149" s="181" t="s">
        <v>821</v>
      </c>
      <c r="G149" s="179"/>
      <c r="H149" s="182">
        <v>44.311999999999998</v>
      </c>
      <c r="I149" s="183"/>
      <c r="J149" s="179"/>
      <c r="K149" s="179"/>
      <c r="L149" s="184"/>
      <c r="M149" s="185"/>
      <c r="N149" s="186"/>
      <c r="O149" s="186"/>
      <c r="P149" s="186"/>
      <c r="Q149" s="186"/>
      <c r="R149" s="186"/>
      <c r="S149" s="186"/>
      <c r="T149" s="187"/>
      <c r="AT149" s="188" t="s">
        <v>138</v>
      </c>
      <c r="AU149" s="188" t="s">
        <v>84</v>
      </c>
      <c r="AV149" s="10" t="s">
        <v>84</v>
      </c>
      <c r="AW149" s="10" t="s">
        <v>37</v>
      </c>
      <c r="AX149" s="10" t="s">
        <v>75</v>
      </c>
      <c r="AY149" s="188" t="s">
        <v>123</v>
      </c>
    </row>
    <row r="150" spans="2:65" s="11" customFormat="1" ht="11.25" x14ac:dyDescent="0.2">
      <c r="B150" s="189"/>
      <c r="C150" s="190"/>
      <c r="D150" s="175" t="s">
        <v>138</v>
      </c>
      <c r="E150" s="191" t="s">
        <v>1</v>
      </c>
      <c r="F150" s="192" t="s">
        <v>140</v>
      </c>
      <c r="G150" s="190"/>
      <c r="H150" s="193">
        <v>44.311999999999998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138</v>
      </c>
      <c r="AU150" s="199" t="s">
        <v>84</v>
      </c>
      <c r="AV150" s="11" t="s">
        <v>122</v>
      </c>
      <c r="AW150" s="11" t="s">
        <v>37</v>
      </c>
      <c r="AX150" s="11" t="s">
        <v>23</v>
      </c>
      <c r="AY150" s="199" t="s">
        <v>123</v>
      </c>
    </row>
    <row r="151" spans="2:65" s="1" customFormat="1" ht="16.5" customHeight="1" x14ac:dyDescent="0.2">
      <c r="B151" s="32"/>
      <c r="C151" s="222" t="s">
        <v>8</v>
      </c>
      <c r="D151" s="222" t="s">
        <v>320</v>
      </c>
      <c r="E151" s="223" t="s">
        <v>822</v>
      </c>
      <c r="F151" s="224" t="s">
        <v>823</v>
      </c>
      <c r="G151" s="225" t="s">
        <v>388</v>
      </c>
      <c r="H151" s="226">
        <v>84.192999999999998</v>
      </c>
      <c r="I151" s="227"/>
      <c r="J151" s="228">
        <f>ROUND(I151*H151,2)</f>
        <v>0</v>
      </c>
      <c r="K151" s="224" t="s">
        <v>213</v>
      </c>
      <c r="L151" s="229"/>
      <c r="M151" s="230" t="s">
        <v>1</v>
      </c>
      <c r="N151" s="231" t="s">
        <v>46</v>
      </c>
      <c r="O151" s="58"/>
      <c r="P151" s="172">
        <f>O151*H151</f>
        <v>0</v>
      </c>
      <c r="Q151" s="172">
        <v>1</v>
      </c>
      <c r="R151" s="172">
        <f>Q151*H151</f>
        <v>84.192999999999998</v>
      </c>
      <c r="S151" s="172">
        <v>0</v>
      </c>
      <c r="T151" s="173">
        <f>S151*H151</f>
        <v>0</v>
      </c>
      <c r="AR151" s="15" t="s">
        <v>169</v>
      </c>
      <c r="AT151" s="15" t="s">
        <v>320</v>
      </c>
      <c r="AU151" s="15" t="s">
        <v>84</v>
      </c>
      <c r="AY151" s="15" t="s">
        <v>123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23</v>
      </c>
      <c r="BK151" s="174">
        <f>ROUND(I151*H151,2)</f>
        <v>0</v>
      </c>
      <c r="BL151" s="15" t="s">
        <v>122</v>
      </c>
      <c r="BM151" s="15" t="s">
        <v>824</v>
      </c>
    </row>
    <row r="152" spans="2:65" s="1" customFormat="1" ht="11.25" x14ac:dyDescent="0.2">
      <c r="B152" s="32"/>
      <c r="C152" s="33"/>
      <c r="D152" s="175" t="s">
        <v>131</v>
      </c>
      <c r="E152" s="33"/>
      <c r="F152" s="176" t="s">
        <v>823</v>
      </c>
      <c r="G152" s="33"/>
      <c r="H152" s="33"/>
      <c r="I152" s="101"/>
      <c r="J152" s="33"/>
      <c r="K152" s="33"/>
      <c r="L152" s="36"/>
      <c r="M152" s="177"/>
      <c r="N152" s="58"/>
      <c r="O152" s="58"/>
      <c r="P152" s="58"/>
      <c r="Q152" s="58"/>
      <c r="R152" s="58"/>
      <c r="S152" s="58"/>
      <c r="T152" s="59"/>
      <c r="AT152" s="15" t="s">
        <v>131</v>
      </c>
      <c r="AU152" s="15" t="s">
        <v>84</v>
      </c>
    </row>
    <row r="153" spans="2:65" s="10" customFormat="1" ht="11.25" x14ac:dyDescent="0.2">
      <c r="B153" s="178"/>
      <c r="C153" s="179"/>
      <c r="D153" s="175" t="s">
        <v>138</v>
      </c>
      <c r="E153" s="180" t="s">
        <v>1</v>
      </c>
      <c r="F153" s="181" t="s">
        <v>825</v>
      </c>
      <c r="G153" s="179"/>
      <c r="H153" s="182">
        <v>84.192999999999998</v>
      </c>
      <c r="I153" s="183"/>
      <c r="J153" s="179"/>
      <c r="K153" s="179"/>
      <c r="L153" s="184"/>
      <c r="M153" s="185"/>
      <c r="N153" s="186"/>
      <c r="O153" s="186"/>
      <c r="P153" s="186"/>
      <c r="Q153" s="186"/>
      <c r="R153" s="186"/>
      <c r="S153" s="186"/>
      <c r="T153" s="187"/>
      <c r="AT153" s="188" t="s">
        <v>138</v>
      </c>
      <c r="AU153" s="188" t="s">
        <v>84</v>
      </c>
      <c r="AV153" s="10" t="s">
        <v>84</v>
      </c>
      <c r="AW153" s="10" t="s">
        <v>37</v>
      </c>
      <c r="AX153" s="10" t="s">
        <v>75</v>
      </c>
      <c r="AY153" s="188" t="s">
        <v>123</v>
      </c>
    </row>
    <row r="154" spans="2:65" s="11" customFormat="1" ht="11.25" x14ac:dyDescent="0.2">
      <c r="B154" s="189"/>
      <c r="C154" s="190"/>
      <c r="D154" s="175" t="s">
        <v>138</v>
      </c>
      <c r="E154" s="191" t="s">
        <v>1</v>
      </c>
      <c r="F154" s="192" t="s">
        <v>140</v>
      </c>
      <c r="G154" s="190"/>
      <c r="H154" s="193">
        <v>84.192999999999998</v>
      </c>
      <c r="I154" s="194"/>
      <c r="J154" s="190"/>
      <c r="K154" s="190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138</v>
      </c>
      <c r="AU154" s="199" t="s">
        <v>84</v>
      </c>
      <c r="AV154" s="11" t="s">
        <v>122</v>
      </c>
      <c r="AW154" s="11" t="s">
        <v>37</v>
      </c>
      <c r="AX154" s="11" t="s">
        <v>23</v>
      </c>
      <c r="AY154" s="199" t="s">
        <v>123</v>
      </c>
    </row>
    <row r="155" spans="2:65" s="9" customFormat="1" ht="22.9" customHeight="1" x14ac:dyDescent="0.2">
      <c r="B155" s="149"/>
      <c r="C155" s="150"/>
      <c r="D155" s="151" t="s">
        <v>74</v>
      </c>
      <c r="E155" s="220" t="s">
        <v>84</v>
      </c>
      <c r="F155" s="220" t="s">
        <v>507</v>
      </c>
      <c r="G155" s="150"/>
      <c r="H155" s="150"/>
      <c r="I155" s="153"/>
      <c r="J155" s="221">
        <f>BK155</f>
        <v>0</v>
      </c>
      <c r="K155" s="150"/>
      <c r="L155" s="155"/>
      <c r="M155" s="156"/>
      <c r="N155" s="157"/>
      <c r="O155" s="157"/>
      <c r="P155" s="158">
        <f>SUM(P156:P163)</f>
        <v>0</v>
      </c>
      <c r="Q155" s="157"/>
      <c r="R155" s="158">
        <f>SUM(R156:R163)</f>
        <v>21.389738710000003</v>
      </c>
      <c r="S155" s="157"/>
      <c r="T155" s="159">
        <f>SUM(T156:T163)</f>
        <v>0</v>
      </c>
      <c r="AR155" s="160" t="s">
        <v>23</v>
      </c>
      <c r="AT155" s="161" t="s">
        <v>74</v>
      </c>
      <c r="AU155" s="161" t="s">
        <v>23</v>
      </c>
      <c r="AY155" s="160" t="s">
        <v>123</v>
      </c>
      <c r="BK155" s="162">
        <f>SUM(BK156:BK163)</f>
        <v>0</v>
      </c>
    </row>
    <row r="156" spans="2:65" s="1" customFormat="1" ht="16.5" customHeight="1" x14ac:dyDescent="0.2">
      <c r="B156" s="32"/>
      <c r="C156" s="163" t="s">
        <v>301</v>
      </c>
      <c r="D156" s="163" t="s">
        <v>124</v>
      </c>
      <c r="E156" s="164" t="s">
        <v>826</v>
      </c>
      <c r="F156" s="165" t="s">
        <v>827</v>
      </c>
      <c r="G156" s="166" t="s">
        <v>511</v>
      </c>
      <c r="H156" s="167">
        <v>76.400000000000006</v>
      </c>
      <c r="I156" s="168"/>
      <c r="J156" s="169">
        <f>ROUND(I156*H156,2)</f>
        <v>0</v>
      </c>
      <c r="K156" s="165" t="s">
        <v>213</v>
      </c>
      <c r="L156" s="36"/>
      <c r="M156" s="170" t="s">
        <v>1</v>
      </c>
      <c r="N156" s="171" t="s">
        <v>46</v>
      </c>
      <c r="O156" s="58"/>
      <c r="P156" s="172">
        <f>O156*H156</f>
        <v>0</v>
      </c>
      <c r="Q156" s="172">
        <v>0.22656960000000001</v>
      </c>
      <c r="R156" s="172">
        <f>Q156*H156</f>
        <v>17.309917440000003</v>
      </c>
      <c r="S156" s="172">
        <v>0</v>
      </c>
      <c r="T156" s="173">
        <f>S156*H156</f>
        <v>0</v>
      </c>
      <c r="AR156" s="15" t="s">
        <v>122</v>
      </c>
      <c r="AT156" s="15" t="s">
        <v>124</v>
      </c>
      <c r="AU156" s="15" t="s">
        <v>84</v>
      </c>
      <c r="AY156" s="15" t="s">
        <v>123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5" t="s">
        <v>23</v>
      </c>
      <c r="BK156" s="174">
        <f>ROUND(I156*H156,2)</f>
        <v>0</v>
      </c>
      <c r="BL156" s="15" t="s">
        <v>122</v>
      </c>
      <c r="BM156" s="15" t="s">
        <v>828</v>
      </c>
    </row>
    <row r="157" spans="2:65" s="1" customFormat="1" ht="19.5" x14ac:dyDescent="0.2">
      <c r="B157" s="32"/>
      <c r="C157" s="33"/>
      <c r="D157" s="175" t="s">
        <v>131</v>
      </c>
      <c r="E157" s="33"/>
      <c r="F157" s="176" t="s">
        <v>829</v>
      </c>
      <c r="G157" s="33"/>
      <c r="H157" s="33"/>
      <c r="I157" s="101"/>
      <c r="J157" s="33"/>
      <c r="K157" s="33"/>
      <c r="L157" s="36"/>
      <c r="M157" s="177"/>
      <c r="N157" s="58"/>
      <c r="O157" s="58"/>
      <c r="P157" s="58"/>
      <c r="Q157" s="58"/>
      <c r="R157" s="58"/>
      <c r="S157" s="58"/>
      <c r="T157" s="59"/>
      <c r="AT157" s="15" t="s">
        <v>131</v>
      </c>
      <c r="AU157" s="15" t="s">
        <v>84</v>
      </c>
    </row>
    <row r="158" spans="2:65" s="10" customFormat="1" ht="11.25" x14ac:dyDescent="0.2">
      <c r="B158" s="178"/>
      <c r="C158" s="179"/>
      <c r="D158" s="175" t="s">
        <v>138</v>
      </c>
      <c r="E158" s="180" t="s">
        <v>1</v>
      </c>
      <c r="F158" s="181" t="s">
        <v>830</v>
      </c>
      <c r="G158" s="179"/>
      <c r="H158" s="182">
        <v>76.400000000000006</v>
      </c>
      <c r="I158" s="183"/>
      <c r="J158" s="179"/>
      <c r="K158" s="179"/>
      <c r="L158" s="184"/>
      <c r="M158" s="185"/>
      <c r="N158" s="186"/>
      <c r="O158" s="186"/>
      <c r="P158" s="186"/>
      <c r="Q158" s="186"/>
      <c r="R158" s="186"/>
      <c r="S158" s="186"/>
      <c r="T158" s="187"/>
      <c r="AT158" s="188" t="s">
        <v>138</v>
      </c>
      <c r="AU158" s="188" t="s">
        <v>84</v>
      </c>
      <c r="AV158" s="10" t="s">
        <v>84</v>
      </c>
      <c r="AW158" s="10" t="s">
        <v>37</v>
      </c>
      <c r="AX158" s="10" t="s">
        <v>75</v>
      </c>
      <c r="AY158" s="188" t="s">
        <v>123</v>
      </c>
    </row>
    <row r="159" spans="2:65" s="11" customFormat="1" ht="11.25" x14ac:dyDescent="0.2">
      <c r="B159" s="189"/>
      <c r="C159" s="190"/>
      <c r="D159" s="175" t="s">
        <v>138</v>
      </c>
      <c r="E159" s="191" t="s">
        <v>1</v>
      </c>
      <c r="F159" s="192" t="s">
        <v>140</v>
      </c>
      <c r="G159" s="190"/>
      <c r="H159" s="193">
        <v>76.400000000000006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138</v>
      </c>
      <c r="AU159" s="199" t="s">
        <v>84</v>
      </c>
      <c r="AV159" s="11" t="s">
        <v>122</v>
      </c>
      <c r="AW159" s="11" t="s">
        <v>37</v>
      </c>
      <c r="AX159" s="11" t="s">
        <v>23</v>
      </c>
      <c r="AY159" s="199" t="s">
        <v>123</v>
      </c>
    </row>
    <row r="160" spans="2:65" s="1" customFormat="1" ht="16.5" customHeight="1" x14ac:dyDescent="0.2">
      <c r="B160" s="32"/>
      <c r="C160" s="163" t="s">
        <v>307</v>
      </c>
      <c r="D160" s="163" t="s">
        <v>124</v>
      </c>
      <c r="E160" s="164" t="s">
        <v>523</v>
      </c>
      <c r="F160" s="165" t="s">
        <v>831</v>
      </c>
      <c r="G160" s="166" t="s">
        <v>235</v>
      </c>
      <c r="H160" s="167">
        <v>1.663</v>
      </c>
      <c r="I160" s="168"/>
      <c r="J160" s="169">
        <f>ROUND(I160*H160,2)</f>
        <v>0</v>
      </c>
      <c r="K160" s="165" t="s">
        <v>128</v>
      </c>
      <c r="L160" s="36"/>
      <c r="M160" s="170" t="s">
        <v>1</v>
      </c>
      <c r="N160" s="171" t="s">
        <v>46</v>
      </c>
      <c r="O160" s="58"/>
      <c r="P160" s="172">
        <f>O160*H160</f>
        <v>0</v>
      </c>
      <c r="Q160" s="172">
        <v>2.45329</v>
      </c>
      <c r="R160" s="172">
        <f>Q160*H160</f>
        <v>4.0798212700000001</v>
      </c>
      <c r="S160" s="172">
        <v>0</v>
      </c>
      <c r="T160" s="173">
        <f>S160*H160</f>
        <v>0</v>
      </c>
      <c r="AR160" s="15" t="s">
        <v>122</v>
      </c>
      <c r="AT160" s="15" t="s">
        <v>124</v>
      </c>
      <c r="AU160" s="15" t="s">
        <v>84</v>
      </c>
      <c r="AY160" s="15" t="s">
        <v>123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5" t="s">
        <v>23</v>
      </c>
      <c r="BK160" s="174">
        <f>ROUND(I160*H160,2)</f>
        <v>0</v>
      </c>
      <c r="BL160" s="15" t="s">
        <v>122</v>
      </c>
      <c r="BM160" s="15" t="s">
        <v>832</v>
      </c>
    </row>
    <row r="161" spans="2:65" s="1" customFormat="1" ht="11.25" x14ac:dyDescent="0.2">
      <c r="B161" s="32"/>
      <c r="C161" s="33"/>
      <c r="D161" s="175" t="s">
        <v>131</v>
      </c>
      <c r="E161" s="33"/>
      <c r="F161" s="176" t="s">
        <v>526</v>
      </c>
      <c r="G161" s="33"/>
      <c r="H161" s="33"/>
      <c r="I161" s="101"/>
      <c r="J161" s="33"/>
      <c r="K161" s="33"/>
      <c r="L161" s="36"/>
      <c r="M161" s="177"/>
      <c r="N161" s="58"/>
      <c r="O161" s="58"/>
      <c r="P161" s="58"/>
      <c r="Q161" s="58"/>
      <c r="R161" s="58"/>
      <c r="S161" s="58"/>
      <c r="T161" s="59"/>
      <c r="AT161" s="15" t="s">
        <v>131</v>
      </c>
      <c r="AU161" s="15" t="s">
        <v>84</v>
      </c>
    </row>
    <row r="162" spans="2:65" s="10" customFormat="1" ht="11.25" x14ac:dyDescent="0.2">
      <c r="B162" s="178"/>
      <c r="C162" s="179"/>
      <c r="D162" s="175" t="s">
        <v>138</v>
      </c>
      <c r="E162" s="180" t="s">
        <v>1</v>
      </c>
      <c r="F162" s="181" t="s">
        <v>833</v>
      </c>
      <c r="G162" s="179"/>
      <c r="H162" s="182">
        <v>1.663</v>
      </c>
      <c r="I162" s="183"/>
      <c r="J162" s="179"/>
      <c r="K162" s="179"/>
      <c r="L162" s="184"/>
      <c r="M162" s="185"/>
      <c r="N162" s="186"/>
      <c r="O162" s="186"/>
      <c r="P162" s="186"/>
      <c r="Q162" s="186"/>
      <c r="R162" s="186"/>
      <c r="S162" s="186"/>
      <c r="T162" s="187"/>
      <c r="AT162" s="188" t="s">
        <v>138</v>
      </c>
      <c r="AU162" s="188" t="s">
        <v>84</v>
      </c>
      <c r="AV162" s="10" t="s">
        <v>84</v>
      </c>
      <c r="AW162" s="10" t="s">
        <v>37</v>
      </c>
      <c r="AX162" s="10" t="s">
        <v>75</v>
      </c>
      <c r="AY162" s="188" t="s">
        <v>123</v>
      </c>
    </row>
    <row r="163" spans="2:65" s="11" customFormat="1" ht="11.25" x14ac:dyDescent="0.2">
      <c r="B163" s="189"/>
      <c r="C163" s="190"/>
      <c r="D163" s="175" t="s">
        <v>138</v>
      </c>
      <c r="E163" s="191" t="s">
        <v>1</v>
      </c>
      <c r="F163" s="192" t="s">
        <v>140</v>
      </c>
      <c r="G163" s="190"/>
      <c r="H163" s="193">
        <v>1.663</v>
      </c>
      <c r="I163" s="194"/>
      <c r="J163" s="190"/>
      <c r="K163" s="190"/>
      <c r="L163" s="195"/>
      <c r="M163" s="196"/>
      <c r="N163" s="197"/>
      <c r="O163" s="197"/>
      <c r="P163" s="197"/>
      <c r="Q163" s="197"/>
      <c r="R163" s="197"/>
      <c r="S163" s="197"/>
      <c r="T163" s="198"/>
      <c r="AT163" s="199" t="s">
        <v>138</v>
      </c>
      <c r="AU163" s="199" t="s">
        <v>84</v>
      </c>
      <c r="AV163" s="11" t="s">
        <v>122</v>
      </c>
      <c r="AW163" s="11" t="s">
        <v>37</v>
      </c>
      <c r="AX163" s="11" t="s">
        <v>23</v>
      </c>
      <c r="AY163" s="199" t="s">
        <v>123</v>
      </c>
    </row>
    <row r="164" spans="2:65" s="9" customFormat="1" ht="22.9" customHeight="1" x14ac:dyDescent="0.2">
      <c r="B164" s="149"/>
      <c r="C164" s="150"/>
      <c r="D164" s="151" t="s">
        <v>74</v>
      </c>
      <c r="E164" s="220" t="s">
        <v>122</v>
      </c>
      <c r="F164" s="220" t="s">
        <v>575</v>
      </c>
      <c r="G164" s="150"/>
      <c r="H164" s="150"/>
      <c r="I164" s="153"/>
      <c r="J164" s="221">
        <f>BK164</f>
        <v>0</v>
      </c>
      <c r="K164" s="150"/>
      <c r="L164" s="155"/>
      <c r="M164" s="156"/>
      <c r="N164" s="157"/>
      <c r="O164" s="157"/>
      <c r="P164" s="158">
        <f>SUM(P165:P185)</f>
        <v>0</v>
      </c>
      <c r="Q164" s="157"/>
      <c r="R164" s="158">
        <f>SUM(R165:R185)</f>
        <v>71.502357450000005</v>
      </c>
      <c r="S164" s="157"/>
      <c r="T164" s="159">
        <f>SUM(T165:T185)</f>
        <v>0</v>
      </c>
      <c r="AR164" s="160" t="s">
        <v>23</v>
      </c>
      <c r="AT164" s="161" t="s">
        <v>74</v>
      </c>
      <c r="AU164" s="161" t="s">
        <v>23</v>
      </c>
      <c r="AY164" s="160" t="s">
        <v>123</v>
      </c>
      <c r="BK164" s="162">
        <f>SUM(BK165:BK185)</f>
        <v>0</v>
      </c>
    </row>
    <row r="165" spans="2:65" s="1" customFormat="1" ht="16.5" customHeight="1" x14ac:dyDescent="0.2">
      <c r="B165" s="32"/>
      <c r="C165" s="163" t="s">
        <v>313</v>
      </c>
      <c r="D165" s="163" t="s">
        <v>124</v>
      </c>
      <c r="E165" s="164" t="s">
        <v>583</v>
      </c>
      <c r="F165" s="165" t="s">
        <v>584</v>
      </c>
      <c r="G165" s="166" t="s">
        <v>160</v>
      </c>
      <c r="H165" s="167">
        <v>11.5</v>
      </c>
      <c r="I165" s="168"/>
      <c r="J165" s="169">
        <f>ROUND(I165*H165,2)</f>
        <v>0</v>
      </c>
      <c r="K165" s="165" t="s">
        <v>128</v>
      </c>
      <c r="L165" s="36"/>
      <c r="M165" s="170" t="s">
        <v>1</v>
      </c>
      <c r="N165" s="171" t="s">
        <v>46</v>
      </c>
      <c r="O165" s="58"/>
      <c r="P165" s="172">
        <f>O165*H165</f>
        <v>0</v>
      </c>
      <c r="Q165" s="172">
        <v>0.18729999999999999</v>
      </c>
      <c r="R165" s="172">
        <f>Q165*H165</f>
        <v>2.15395</v>
      </c>
      <c r="S165" s="172">
        <v>0</v>
      </c>
      <c r="T165" s="173">
        <f>S165*H165</f>
        <v>0</v>
      </c>
      <c r="AR165" s="15" t="s">
        <v>122</v>
      </c>
      <c r="AT165" s="15" t="s">
        <v>124</v>
      </c>
      <c r="AU165" s="15" t="s">
        <v>84</v>
      </c>
      <c r="AY165" s="15" t="s">
        <v>123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5" t="s">
        <v>23</v>
      </c>
      <c r="BK165" s="174">
        <f>ROUND(I165*H165,2)</f>
        <v>0</v>
      </c>
      <c r="BL165" s="15" t="s">
        <v>122</v>
      </c>
      <c r="BM165" s="15" t="s">
        <v>834</v>
      </c>
    </row>
    <row r="166" spans="2:65" s="1" customFormat="1" ht="11.25" x14ac:dyDescent="0.2">
      <c r="B166" s="32"/>
      <c r="C166" s="33"/>
      <c r="D166" s="175" t="s">
        <v>131</v>
      </c>
      <c r="E166" s="33"/>
      <c r="F166" s="176" t="s">
        <v>835</v>
      </c>
      <c r="G166" s="33"/>
      <c r="H166" s="33"/>
      <c r="I166" s="101"/>
      <c r="J166" s="33"/>
      <c r="K166" s="33"/>
      <c r="L166" s="36"/>
      <c r="M166" s="177"/>
      <c r="N166" s="58"/>
      <c r="O166" s="58"/>
      <c r="P166" s="58"/>
      <c r="Q166" s="58"/>
      <c r="R166" s="58"/>
      <c r="S166" s="58"/>
      <c r="T166" s="59"/>
      <c r="AT166" s="15" t="s">
        <v>131</v>
      </c>
      <c r="AU166" s="15" t="s">
        <v>84</v>
      </c>
    </row>
    <row r="167" spans="2:65" s="10" customFormat="1" ht="11.25" x14ac:dyDescent="0.2">
      <c r="B167" s="178"/>
      <c r="C167" s="179"/>
      <c r="D167" s="175" t="s">
        <v>138</v>
      </c>
      <c r="E167" s="180" t="s">
        <v>1</v>
      </c>
      <c r="F167" s="181" t="s">
        <v>836</v>
      </c>
      <c r="G167" s="179"/>
      <c r="H167" s="182">
        <v>11.5</v>
      </c>
      <c r="I167" s="183"/>
      <c r="J167" s="179"/>
      <c r="K167" s="179"/>
      <c r="L167" s="184"/>
      <c r="M167" s="185"/>
      <c r="N167" s="186"/>
      <c r="O167" s="186"/>
      <c r="P167" s="186"/>
      <c r="Q167" s="186"/>
      <c r="R167" s="186"/>
      <c r="S167" s="186"/>
      <c r="T167" s="187"/>
      <c r="AT167" s="188" t="s">
        <v>138</v>
      </c>
      <c r="AU167" s="188" t="s">
        <v>84</v>
      </c>
      <c r="AV167" s="10" t="s">
        <v>84</v>
      </c>
      <c r="AW167" s="10" t="s">
        <v>37</v>
      </c>
      <c r="AX167" s="10" t="s">
        <v>75</v>
      </c>
      <c r="AY167" s="188" t="s">
        <v>123</v>
      </c>
    </row>
    <row r="168" spans="2:65" s="11" customFormat="1" ht="11.25" x14ac:dyDescent="0.2">
      <c r="B168" s="189"/>
      <c r="C168" s="190"/>
      <c r="D168" s="175" t="s">
        <v>138</v>
      </c>
      <c r="E168" s="191" t="s">
        <v>1</v>
      </c>
      <c r="F168" s="192" t="s">
        <v>140</v>
      </c>
      <c r="G168" s="190"/>
      <c r="H168" s="193">
        <v>11.5</v>
      </c>
      <c r="I168" s="194"/>
      <c r="J168" s="190"/>
      <c r="K168" s="190"/>
      <c r="L168" s="195"/>
      <c r="M168" s="196"/>
      <c r="N168" s="197"/>
      <c r="O168" s="197"/>
      <c r="P168" s="197"/>
      <c r="Q168" s="197"/>
      <c r="R168" s="197"/>
      <c r="S168" s="197"/>
      <c r="T168" s="198"/>
      <c r="AT168" s="199" t="s">
        <v>138</v>
      </c>
      <c r="AU168" s="199" t="s">
        <v>84</v>
      </c>
      <c r="AV168" s="11" t="s">
        <v>122</v>
      </c>
      <c r="AW168" s="11" t="s">
        <v>37</v>
      </c>
      <c r="AX168" s="11" t="s">
        <v>23</v>
      </c>
      <c r="AY168" s="199" t="s">
        <v>123</v>
      </c>
    </row>
    <row r="169" spans="2:65" s="1" customFormat="1" ht="16.5" customHeight="1" x14ac:dyDescent="0.2">
      <c r="B169" s="32"/>
      <c r="C169" s="163" t="s">
        <v>319</v>
      </c>
      <c r="D169" s="163" t="s">
        <v>124</v>
      </c>
      <c r="E169" s="164" t="s">
        <v>590</v>
      </c>
      <c r="F169" s="165" t="s">
        <v>591</v>
      </c>
      <c r="G169" s="166" t="s">
        <v>160</v>
      </c>
      <c r="H169" s="167">
        <v>15.58</v>
      </c>
      <c r="I169" s="168"/>
      <c r="J169" s="169">
        <f>ROUND(I169*H169,2)</f>
        <v>0</v>
      </c>
      <c r="K169" s="165" t="s">
        <v>128</v>
      </c>
      <c r="L169" s="36"/>
      <c r="M169" s="170" t="s">
        <v>1</v>
      </c>
      <c r="N169" s="171" t="s">
        <v>46</v>
      </c>
      <c r="O169" s="58"/>
      <c r="P169" s="172">
        <f>O169*H169</f>
        <v>0</v>
      </c>
      <c r="Q169" s="172">
        <v>0.31879000000000002</v>
      </c>
      <c r="R169" s="172">
        <f>Q169*H169</f>
        <v>4.9667482000000005</v>
      </c>
      <c r="S169" s="172">
        <v>0</v>
      </c>
      <c r="T169" s="173">
        <f>S169*H169</f>
        <v>0</v>
      </c>
      <c r="AR169" s="15" t="s">
        <v>122</v>
      </c>
      <c r="AT169" s="15" t="s">
        <v>124</v>
      </c>
      <c r="AU169" s="15" t="s">
        <v>84</v>
      </c>
      <c r="AY169" s="15" t="s">
        <v>123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5" t="s">
        <v>23</v>
      </c>
      <c r="BK169" s="174">
        <f>ROUND(I169*H169,2)</f>
        <v>0</v>
      </c>
      <c r="BL169" s="15" t="s">
        <v>122</v>
      </c>
      <c r="BM169" s="15" t="s">
        <v>837</v>
      </c>
    </row>
    <row r="170" spans="2:65" s="1" customFormat="1" ht="11.25" x14ac:dyDescent="0.2">
      <c r="B170" s="32"/>
      <c r="C170" s="33"/>
      <c r="D170" s="175" t="s">
        <v>131</v>
      </c>
      <c r="E170" s="33"/>
      <c r="F170" s="176" t="s">
        <v>838</v>
      </c>
      <c r="G170" s="33"/>
      <c r="H170" s="33"/>
      <c r="I170" s="101"/>
      <c r="J170" s="33"/>
      <c r="K170" s="33"/>
      <c r="L170" s="36"/>
      <c r="M170" s="177"/>
      <c r="N170" s="58"/>
      <c r="O170" s="58"/>
      <c r="P170" s="58"/>
      <c r="Q170" s="58"/>
      <c r="R170" s="58"/>
      <c r="S170" s="58"/>
      <c r="T170" s="59"/>
      <c r="AT170" s="15" t="s">
        <v>131</v>
      </c>
      <c r="AU170" s="15" t="s">
        <v>84</v>
      </c>
    </row>
    <row r="171" spans="2:65" s="10" customFormat="1" ht="11.25" x14ac:dyDescent="0.2">
      <c r="B171" s="178"/>
      <c r="C171" s="179"/>
      <c r="D171" s="175" t="s">
        <v>138</v>
      </c>
      <c r="E171" s="180" t="s">
        <v>1</v>
      </c>
      <c r="F171" s="181" t="s">
        <v>839</v>
      </c>
      <c r="G171" s="179"/>
      <c r="H171" s="182">
        <v>15.58</v>
      </c>
      <c r="I171" s="183"/>
      <c r="J171" s="179"/>
      <c r="K171" s="179"/>
      <c r="L171" s="184"/>
      <c r="M171" s="185"/>
      <c r="N171" s="186"/>
      <c r="O171" s="186"/>
      <c r="P171" s="186"/>
      <c r="Q171" s="186"/>
      <c r="R171" s="186"/>
      <c r="S171" s="186"/>
      <c r="T171" s="187"/>
      <c r="AT171" s="188" t="s">
        <v>138</v>
      </c>
      <c r="AU171" s="188" t="s">
        <v>84</v>
      </c>
      <c r="AV171" s="10" t="s">
        <v>84</v>
      </c>
      <c r="AW171" s="10" t="s">
        <v>37</v>
      </c>
      <c r="AX171" s="10" t="s">
        <v>75</v>
      </c>
      <c r="AY171" s="188" t="s">
        <v>123</v>
      </c>
    </row>
    <row r="172" spans="2:65" s="11" customFormat="1" ht="11.25" x14ac:dyDescent="0.2">
      <c r="B172" s="189"/>
      <c r="C172" s="190"/>
      <c r="D172" s="175" t="s">
        <v>138</v>
      </c>
      <c r="E172" s="191" t="s">
        <v>1</v>
      </c>
      <c r="F172" s="192" t="s">
        <v>140</v>
      </c>
      <c r="G172" s="190"/>
      <c r="H172" s="193">
        <v>15.58</v>
      </c>
      <c r="I172" s="194"/>
      <c r="J172" s="190"/>
      <c r="K172" s="190"/>
      <c r="L172" s="195"/>
      <c r="M172" s="196"/>
      <c r="N172" s="197"/>
      <c r="O172" s="197"/>
      <c r="P172" s="197"/>
      <c r="Q172" s="197"/>
      <c r="R172" s="197"/>
      <c r="S172" s="197"/>
      <c r="T172" s="198"/>
      <c r="AT172" s="199" t="s">
        <v>138</v>
      </c>
      <c r="AU172" s="199" t="s">
        <v>84</v>
      </c>
      <c r="AV172" s="11" t="s">
        <v>122</v>
      </c>
      <c r="AW172" s="11" t="s">
        <v>37</v>
      </c>
      <c r="AX172" s="11" t="s">
        <v>23</v>
      </c>
      <c r="AY172" s="199" t="s">
        <v>123</v>
      </c>
    </row>
    <row r="173" spans="2:65" s="1" customFormat="1" ht="16.5" customHeight="1" x14ac:dyDescent="0.2">
      <c r="B173" s="32"/>
      <c r="C173" s="163" t="s">
        <v>326</v>
      </c>
      <c r="D173" s="163" t="s">
        <v>124</v>
      </c>
      <c r="E173" s="164" t="s">
        <v>840</v>
      </c>
      <c r="F173" s="165" t="s">
        <v>841</v>
      </c>
      <c r="G173" s="166" t="s">
        <v>235</v>
      </c>
      <c r="H173" s="167">
        <v>28.024999999999999</v>
      </c>
      <c r="I173" s="168"/>
      <c r="J173" s="169">
        <f>ROUND(I173*H173,2)</f>
        <v>0</v>
      </c>
      <c r="K173" s="165" t="s">
        <v>1</v>
      </c>
      <c r="L173" s="36"/>
      <c r="M173" s="170" t="s">
        <v>1</v>
      </c>
      <c r="N173" s="171" t="s">
        <v>46</v>
      </c>
      <c r="O173" s="58"/>
      <c r="P173" s="172">
        <f>O173*H173</f>
        <v>0</v>
      </c>
      <c r="Q173" s="172">
        <v>1.8907700000000001</v>
      </c>
      <c r="R173" s="172">
        <f>Q173*H173</f>
        <v>52.988829250000002</v>
      </c>
      <c r="S173" s="172">
        <v>0</v>
      </c>
      <c r="T173" s="173">
        <f>S173*H173</f>
        <v>0</v>
      </c>
      <c r="AR173" s="15" t="s">
        <v>122</v>
      </c>
      <c r="AT173" s="15" t="s">
        <v>124</v>
      </c>
      <c r="AU173" s="15" t="s">
        <v>84</v>
      </c>
      <c r="AY173" s="15" t="s">
        <v>123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5" t="s">
        <v>23</v>
      </c>
      <c r="BK173" s="174">
        <f>ROUND(I173*H173,2)</f>
        <v>0</v>
      </c>
      <c r="BL173" s="15" t="s">
        <v>122</v>
      </c>
      <c r="BM173" s="15" t="s">
        <v>842</v>
      </c>
    </row>
    <row r="174" spans="2:65" s="1" customFormat="1" ht="11.25" x14ac:dyDescent="0.2">
      <c r="B174" s="32"/>
      <c r="C174" s="33"/>
      <c r="D174" s="175" t="s">
        <v>131</v>
      </c>
      <c r="E174" s="33"/>
      <c r="F174" s="176" t="s">
        <v>843</v>
      </c>
      <c r="G174" s="33"/>
      <c r="H174" s="33"/>
      <c r="I174" s="101"/>
      <c r="J174" s="33"/>
      <c r="K174" s="33"/>
      <c r="L174" s="36"/>
      <c r="M174" s="177"/>
      <c r="N174" s="58"/>
      <c r="O174" s="58"/>
      <c r="P174" s="58"/>
      <c r="Q174" s="58"/>
      <c r="R174" s="58"/>
      <c r="S174" s="58"/>
      <c r="T174" s="59"/>
      <c r="AT174" s="15" t="s">
        <v>131</v>
      </c>
      <c r="AU174" s="15" t="s">
        <v>84</v>
      </c>
    </row>
    <row r="175" spans="2:65" s="10" customFormat="1" ht="11.25" x14ac:dyDescent="0.2">
      <c r="B175" s="178"/>
      <c r="C175" s="179"/>
      <c r="D175" s="175" t="s">
        <v>138</v>
      </c>
      <c r="E175" s="180" t="s">
        <v>1</v>
      </c>
      <c r="F175" s="181" t="s">
        <v>844</v>
      </c>
      <c r="G175" s="179"/>
      <c r="H175" s="182">
        <v>25.212</v>
      </c>
      <c r="I175" s="183"/>
      <c r="J175" s="179"/>
      <c r="K175" s="179"/>
      <c r="L175" s="184"/>
      <c r="M175" s="185"/>
      <c r="N175" s="186"/>
      <c r="O175" s="186"/>
      <c r="P175" s="186"/>
      <c r="Q175" s="186"/>
      <c r="R175" s="186"/>
      <c r="S175" s="186"/>
      <c r="T175" s="187"/>
      <c r="AT175" s="188" t="s">
        <v>138</v>
      </c>
      <c r="AU175" s="188" t="s">
        <v>84</v>
      </c>
      <c r="AV175" s="10" t="s">
        <v>84</v>
      </c>
      <c r="AW175" s="10" t="s">
        <v>37</v>
      </c>
      <c r="AX175" s="10" t="s">
        <v>75</v>
      </c>
      <c r="AY175" s="188" t="s">
        <v>123</v>
      </c>
    </row>
    <row r="176" spans="2:65" s="10" customFormat="1" ht="11.25" x14ac:dyDescent="0.2">
      <c r="B176" s="178"/>
      <c r="C176" s="179"/>
      <c r="D176" s="175" t="s">
        <v>138</v>
      </c>
      <c r="E176" s="180" t="s">
        <v>1</v>
      </c>
      <c r="F176" s="181" t="s">
        <v>845</v>
      </c>
      <c r="G176" s="179"/>
      <c r="H176" s="182">
        <v>2.8130000000000002</v>
      </c>
      <c r="I176" s="183"/>
      <c r="J176" s="179"/>
      <c r="K176" s="179"/>
      <c r="L176" s="184"/>
      <c r="M176" s="185"/>
      <c r="N176" s="186"/>
      <c r="O176" s="186"/>
      <c r="P176" s="186"/>
      <c r="Q176" s="186"/>
      <c r="R176" s="186"/>
      <c r="S176" s="186"/>
      <c r="T176" s="187"/>
      <c r="AT176" s="188" t="s">
        <v>138</v>
      </c>
      <c r="AU176" s="188" t="s">
        <v>84</v>
      </c>
      <c r="AV176" s="10" t="s">
        <v>84</v>
      </c>
      <c r="AW176" s="10" t="s">
        <v>37</v>
      </c>
      <c r="AX176" s="10" t="s">
        <v>75</v>
      </c>
      <c r="AY176" s="188" t="s">
        <v>123</v>
      </c>
    </row>
    <row r="177" spans="2:65" s="11" customFormat="1" ht="11.25" x14ac:dyDescent="0.2">
      <c r="B177" s="189"/>
      <c r="C177" s="190"/>
      <c r="D177" s="175" t="s">
        <v>138</v>
      </c>
      <c r="E177" s="191" t="s">
        <v>1</v>
      </c>
      <c r="F177" s="192" t="s">
        <v>140</v>
      </c>
      <c r="G177" s="190"/>
      <c r="H177" s="193">
        <v>28.024999999999999</v>
      </c>
      <c r="I177" s="194"/>
      <c r="J177" s="190"/>
      <c r="K177" s="190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138</v>
      </c>
      <c r="AU177" s="199" t="s">
        <v>84</v>
      </c>
      <c r="AV177" s="11" t="s">
        <v>122</v>
      </c>
      <c r="AW177" s="11" t="s">
        <v>37</v>
      </c>
      <c r="AX177" s="11" t="s">
        <v>23</v>
      </c>
      <c r="AY177" s="199" t="s">
        <v>123</v>
      </c>
    </row>
    <row r="178" spans="2:65" s="1" customFormat="1" ht="16.5" customHeight="1" x14ac:dyDescent="0.2">
      <c r="B178" s="32"/>
      <c r="C178" s="163" t="s">
        <v>7</v>
      </c>
      <c r="D178" s="163" t="s">
        <v>124</v>
      </c>
      <c r="E178" s="164" t="s">
        <v>602</v>
      </c>
      <c r="F178" s="165" t="s">
        <v>603</v>
      </c>
      <c r="G178" s="166" t="s">
        <v>160</v>
      </c>
      <c r="H178" s="167">
        <v>11.5</v>
      </c>
      <c r="I178" s="168"/>
      <c r="J178" s="169">
        <f>ROUND(I178*H178,2)</f>
        <v>0</v>
      </c>
      <c r="K178" s="165" t="s">
        <v>128</v>
      </c>
      <c r="L178" s="36"/>
      <c r="M178" s="170" t="s">
        <v>1</v>
      </c>
      <c r="N178" s="171" t="s">
        <v>46</v>
      </c>
      <c r="O178" s="58"/>
      <c r="P178" s="172">
        <f>O178*H178</f>
        <v>0</v>
      </c>
      <c r="Q178" s="172">
        <v>0.40242</v>
      </c>
      <c r="R178" s="172">
        <f>Q178*H178</f>
        <v>4.6278300000000003</v>
      </c>
      <c r="S178" s="172">
        <v>0</v>
      </c>
      <c r="T178" s="173">
        <f>S178*H178</f>
        <v>0</v>
      </c>
      <c r="AR178" s="15" t="s">
        <v>122</v>
      </c>
      <c r="AT178" s="15" t="s">
        <v>124</v>
      </c>
      <c r="AU178" s="15" t="s">
        <v>84</v>
      </c>
      <c r="AY178" s="15" t="s">
        <v>123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5" t="s">
        <v>23</v>
      </c>
      <c r="BK178" s="174">
        <f>ROUND(I178*H178,2)</f>
        <v>0</v>
      </c>
      <c r="BL178" s="15" t="s">
        <v>122</v>
      </c>
      <c r="BM178" s="15" t="s">
        <v>846</v>
      </c>
    </row>
    <row r="179" spans="2:65" s="1" customFormat="1" ht="19.5" x14ac:dyDescent="0.2">
      <c r="B179" s="32"/>
      <c r="C179" s="33"/>
      <c r="D179" s="175" t="s">
        <v>131</v>
      </c>
      <c r="E179" s="33"/>
      <c r="F179" s="176" t="s">
        <v>847</v>
      </c>
      <c r="G179" s="33"/>
      <c r="H179" s="33"/>
      <c r="I179" s="101"/>
      <c r="J179" s="33"/>
      <c r="K179" s="33"/>
      <c r="L179" s="36"/>
      <c r="M179" s="177"/>
      <c r="N179" s="58"/>
      <c r="O179" s="58"/>
      <c r="P179" s="58"/>
      <c r="Q179" s="58"/>
      <c r="R179" s="58"/>
      <c r="S179" s="58"/>
      <c r="T179" s="59"/>
      <c r="AT179" s="15" t="s">
        <v>131</v>
      </c>
      <c r="AU179" s="15" t="s">
        <v>84</v>
      </c>
    </row>
    <row r="180" spans="2:65" s="10" customFormat="1" ht="11.25" x14ac:dyDescent="0.2">
      <c r="B180" s="178"/>
      <c r="C180" s="179"/>
      <c r="D180" s="175" t="s">
        <v>138</v>
      </c>
      <c r="E180" s="180" t="s">
        <v>1</v>
      </c>
      <c r="F180" s="181" t="s">
        <v>836</v>
      </c>
      <c r="G180" s="179"/>
      <c r="H180" s="182">
        <v>11.5</v>
      </c>
      <c r="I180" s="183"/>
      <c r="J180" s="179"/>
      <c r="K180" s="179"/>
      <c r="L180" s="184"/>
      <c r="M180" s="185"/>
      <c r="N180" s="186"/>
      <c r="O180" s="186"/>
      <c r="P180" s="186"/>
      <c r="Q180" s="186"/>
      <c r="R180" s="186"/>
      <c r="S180" s="186"/>
      <c r="T180" s="187"/>
      <c r="AT180" s="188" t="s">
        <v>138</v>
      </c>
      <c r="AU180" s="188" t="s">
        <v>84</v>
      </c>
      <c r="AV180" s="10" t="s">
        <v>84</v>
      </c>
      <c r="AW180" s="10" t="s">
        <v>37</v>
      </c>
      <c r="AX180" s="10" t="s">
        <v>75</v>
      </c>
      <c r="AY180" s="188" t="s">
        <v>123</v>
      </c>
    </row>
    <row r="181" spans="2:65" s="11" customFormat="1" ht="11.25" x14ac:dyDescent="0.2">
      <c r="B181" s="189"/>
      <c r="C181" s="190"/>
      <c r="D181" s="175" t="s">
        <v>138</v>
      </c>
      <c r="E181" s="191" t="s">
        <v>1</v>
      </c>
      <c r="F181" s="192" t="s">
        <v>140</v>
      </c>
      <c r="G181" s="190"/>
      <c r="H181" s="193">
        <v>11.5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138</v>
      </c>
      <c r="AU181" s="199" t="s">
        <v>84</v>
      </c>
      <c r="AV181" s="11" t="s">
        <v>122</v>
      </c>
      <c r="AW181" s="11" t="s">
        <v>37</v>
      </c>
      <c r="AX181" s="11" t="s">
        <v>23</v>
      </c>
      <c r="AY181" s="199" t="s">
        <v>123</v>
      </c>
    </row>
    <row r="182" spans="2:65" s="1" customFormat="1" ht="16.5" customHeight="1" x14ac:dyDescent="0.2">
      <c r="B182" s="32"/>
      <c r="C182" s="222" t="s">
        <v>339</v>
      </c>
      <c r="D182" s="222" t="s">
        <v>320</v>
      </c>
      <c r="E182" s="223" t="s">
        <v>613</v>
      </c>
      <c r="F182" s="224" t="s">
        <v>848</v>
      </c>
      <c r="G182" s="225" t="s">
        <v>388</v>
      </c>
      <c r="H182" s="226">
        <v>6.7649999999999997</v>
      </c>
      <c r="I182" s="227"/>
      <c r="J182" s="228">
        <f>ROUND(I182*H182,2)</f>
        <v>0</v>
      </c>
      <c r="K182" s="224" t="s">
        <v>128</v>
      </c>
      <c r="L182" s="229"/>
      <c r="M182" s="230" t="s">
        <v>1</v>
      </c>
      <c r="N182" s="231" t="s">
        <v>46</v>
      </c>
      <c r="O182" s="58"/>
      <c r="P182" s="172">
        <f>O182*H182</f>
        <v>0</v>
      </c>
      <c r="Q182" s="172">
        <v>1</v>
      </c>
      <c r="R182" s="172">
        <f>Q182*H182</f>
        <v>6.7649999999999997</v>
      </c>
      <c r="S182" s="172">
        <v>0</v>
      </c>
      <c r="T182" s="173">
        <f>S182*H182</f>
        <v>0</v>
      </c>
      <c r="AR182" s="15" t="s">
        <v>169</v>
      </c>
      <c r="AT182" s="15" t="s">
        <v>320</v>
      </c>
      <c r="AU182" s="15" t="s">
        <v>84</v>
      </c>
      <c r="AY182" s="15" t="s">
        <v>123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5" t="s">
        <v>23</v>
      </c>
      <c r="BK182" s="174">
        <f>ROUND(I182*H182,2)</f>
        <v>0</v>
      </c>
      <c r="BL182" s="15" t="s">
        <v>122</v>
      </c>
      <c r="BM182" s="15" t="s">
        <v>849</v>
      </c>
    </row>
    <row r="183" spans="2:65" s="1" customFormat="1" ht="11.25" x14ac:dyDescent="0.2">
      <c r="B183" s="32"/>
      <c r="C183" s="33"/>
      <c r="D183" s="175" t="s">
        <v>131</v>
      </c>
      <c r="E183" s="33"/>
      <c r="F183" s="176" t="s">
        <v>848</v>
      </c>
      <c r="G183" s="33"/>
      <c r="H183" s="33"/>
      <c r="I183" s="101"/>
      <c r="J183" s="33"/>
      <c r="K183" s="33"/>
      <c r="L183" s="36"/>
      <c r="M183" s="177"/>
      <c r="N183" s="58"/>
      <c r="O183" s="58"/>
      <c r="P183" s="58"/>
      <c r="Q183" s="58"/>
      <c r="R183" s="58"/>
      <c r="S183" s="58"/>
      <c r="T183" s="59"/>
      <c r="AT183" s="15" t="s">
        <v>131</v>
      </c>
      <c r="AU183" s="15" t="s">
        <v>84</v>
      </c>
    </row>
    <row r="184" spans="2:65" s="10" customFormat="1" ht="11.25" x14ac:dyDescent="0.2">
      <c r="B184" s="178"/>
      <c r="C184" s="179"/>
      <c r="D184" s="175" t="s">
        <v>138</v>
      </c>
      <c r="E184" s="180" t="s">
        <v>1</v>
      </c>
      <c r="F184" s="181" t="s">
        <v>850</v>
      </c>
      <c r="G184" s="179"/>
      <c r="H184" s="182">
        <v>6.7649999999999997</v>
      </c>
      <c r="I184" s="183"/>
      <c r="J184" s="179"/>
      <c r="K184" s="179"/>
      <c r="L184" s="184"/>
      <c r="M184" s="185"/>
      <c r="N184" s="186"/>
      <c r="O184" s="186"/>
      <c r="P184" s="186"/>
      <c r="Q184" s="186"/>
      <c r="R184" s="186"/>
      <c r="S184" s="186"/>
      <c r="T184" s="187"/>
      <c r="AT184" s="188" t="s">
        <v>138</v>
      </c>
      <c r="AU184" s="188" t="s">
        <v>84</v>
      </c>
      <c r="AV184" s="10" t="s">
        <v>84</v>
      </c>
      <c r="AW184" s="10" t="s">
        <v>37</v>
      </c>
      <c r="AX184" s="10" t="s">
        <v>75</v>
      </c>
      <c r="AY184" s="188" t="s">
        <v>123</v>
      </c>
    </row>
    <row r="185" spans="2:65" s="11" customFormat="1" ht="11.25" x14ac:dyDescent="0.2">
      <c r="B185" s="189"/>
      <c r="C185" s="190"/>
      <c r="D185" s="175" t="s">
        <v>138</v>
      </c>
      <c r="E185" s="191" t="s">
        <v>1</v>
      </c>
      <c r="F185" s="192" t="s">
        <v>140</v>
      </c>
      <c r="G185" s="190"/>
      <c r="H185" s="193">
        <v>6.7649999999999997</v>
      </c>
      <c r="I185" s="194"/>
      <c r="J185" s="190"/>
      <c r="K185" s="190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138</v>
      </c>
      <c r="AU185" s="199" t="s">
        <v>84</v>
      </c>
      <c r="AV185" s="11" t="s">
        <v>122</v>
      </c>
      <c r="AW185" s="11" t="s">
        <v>37</v>
      </c>
      <c r="AX185" s="11" t="s">
        <v>23</v>
      </c>
      <c r="AY185" s="199" t="s">
        <v>123</v>
      </c>
    </row>
    <row r="186" spans="2:65" s="9" customFormat="1" ht="22.9" customHeight="1" x14ac:dyDescent="0.2">
      <c r="B186" s="149"/>
      <c r="C186" s="150"/>
      <c r="D186" s="151" t="s">
        <v>74</v>
      </c>
      <c r="E186" s="220" t="s">
        <v>169</v>
      </c>
      <c r="F186" s="220" t="s">
        <v>618</v>
      </c>
      <c r="G186" s="150"/>
      <c r="H186" s="150"/>
      <c r="I186" s="153"/>
      <c r="J186" s="221">
        <f>BK186</f>
        <v>0</v>
      </c>
      <c r="K186" s="150"/>
      <c r="L186" s="155"/>
      <c r="M186" s="156"/>
      <c r="N186" s="157"/>
      <c r="O186" s="157"/>
      <c r="P186" s="158">
        <f>SUM(P187:P226)</f>
        <v>0</v>
      </c>
      <c r="Q186" s="157"/>
      <c r="R186" s="158">
        <f>SUM(R187:R226)</f>
        <v>41.566262172999991</v>
      </c>
      <c r="S186" s="157"/>
      <c r="T186" s="159">
        <f>SUM(T187:T226)</f>
        <v>0</v>
      </c>
      <c r="AR186" s="160" t="s">
        <v>23</v>
      </c>
      <c r="AT186" s="161" t="s">
        <v>74</v>
      </c>
      <c r="AU186" s="161" t="s">
        <v>23</v>
      </c>
      <c r="AY186" s="160" t="s">
        <v>123</v>
      </c>
      <c r="BK186" s="162">
        <f>SUM(BK187:BK226)</f>
        <v>0</v>
      </c>
    </row>
    <row r="187" spans="2:65" s="1" customFormat="1" ht="16.5" customHeight="1" x14ac:dyDescent="0.2">
      <c r="B187" s="32"/>
      <c r="C187" s="163" t="s">
        <v>344</v>
      </c>
      <c r="D187" s="163" t="s">
        <v>124</v>
      </c>
      <c r="E187" s="164" t="s">
        <v>851</v>
      </c>
      <c r="F187" s="165" t="s">
        <v>852</v>
      </c>
      <c r="G187" s="166" t="s">
        <v>511</v>
      </c>
      <c r="H187" s="167">
        <v>76.400000000000006</v>
      </c>
      <c r="I187" s="168"/>
      <c r="J187" s="169">
        <f>ROUND(I187*H187,2)</f>
        <v>0</v>
      </c>
      <c r="K187" s="165" t="s">
        <v>1</v>
      </c>
      <c r="L187" s="36"/>
      <c r="M187" s="170" t="s">
        <v>1</v>
      </c>
      <c r="N187" s="171" t="s">
        <v>46</v>
      </c>
      <c r="O187" s="58"/>
      <c r="P187" s="172">
        <f>O187*H187</f>
        <v>0</v>
      </c>
      <c r="Q187" s="172">
        <v>3.0000000000000001E-5</v>
      </c>
      <c r="R187" s="172">
        <f>Q187*H187</f>
        <v>2.2920000000000002E-3</v>
      </c>
      <c r="S187" s="172">
        <v>0</v>
      </c>
      <c r="T187" s="173">
        <f>S187*H187</f>
        <v>0</v>
      </c>
      <c r="AR187" s="15" t="s">
        <v>122</v>
      </c>
      <c r="AT187" s="15" t="s">
        <v>124</v>
      </c>
      <c r="AU187" s="15" t="s">
        <v>84</v>
      </c>
      <c r="AY187" s="15" t="s">
        <v>123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5" t="s">
        <v>23</v>
      </c>
      <c r="BK187" s="174">
        <f>ROUND(I187*H187,2)</f>
        <v>0</v>
      </c>
      <c r="BL187" s="15" t="s">
        <v>122</v>
      </c>
      <c r="BM187" s="15" t="s">
        <v>853</v>
      </c>
    </row>
    <row r="188" spans="2:65" s="1" customFormat="1" ht="11.25" x14ac:dyDescent="0.2">
      <c r="B188" s="32"/>
      <c r="C188" s="33"/>
      <c r="D188" s="175" t="s">
        <v>131</v>
      </c>
      <c r="E188" s="33"/>
      <c r="F188" s="176" t="s">
        <v>854</v>
      </c>
      <c r="G188" s="33"/>
      <c r="H188" s="33"/>
      <c r="I188" s="101"/>
      <c r="J188" s="33"/>
      <c r="K188" s="33"/>
      <c r="L188" s="36"/>
      <c r="M188" s="177"/>
      <c r="N188" s="58"/>
      <c r="O188" s="58"/>
      <c r="P188" s="58"/>
      <c r="Q188" s="58"/>
      <c r="R188" s="58"/>
      <c r="S188" s="58"/>
      <c r="T188" s="59"/>
      <c r="AT188" s="15" t="s">
        <v>131</v>
      </c>
      <c r="AU188" s="15" t="s">
        <v>84</v>
      </c>
    </row>
    <row r="189" spans="2:65" s="10" customFormat="1" ht="11.25" x14ac:dyDescent="0.2">
      <c r="B189" s="178"/>
      <c r="C189" s="179"/>
      <c r="D189" s="175" t="s">
        <v>138</v>
      </c>
      <c r="E189" s="180" t="s">
        <v>1</v>
      </c>
      <c r="F189" s="181" t="s">
        <v>855</v>
      </c>
      <c r="G189" s="179"/>
      <c r="H189" s="182">
        <v>76.400000000000006</v>
      </c>
      <c r="I189" s="183"/>
      <c r="J189" s="179"/>
      <c r="K189" s="179"/>
      <c r="L189" s="184"/>
      <c r="M189" s="185"/>
      <c r="N189" s="186"/>
      <c r="O189" s="186"/>
      <c r="P189" s="186"/>
      <c r="Q189" s="186"/>
      <c r="R189" s="186"/>
      <c r="S189" s="186"/>
      <c r="T189" s="187"/>
      <c r="AT189" s="188" t="s">
        <v>138</v>
      </c>
      <c r="AU189" s="188" t="s">
        <v>84</v>
      </c>
      <c r="AV189" s="10" t="s">
        <v>84</v>
      </c>
      <c r="AW189" s="10" t="s">
        <v>37</v>
      </c>
      <c r="AX189" s="10" t="s">
        <v>75</v>
      </c>
      <c r="AY189" s="188" t="s">
        <v>123</v>
      </c>
    </row>
    <row r="190" spans="2:65" s="11" customFormat="1" ht="11.25" x14ac:dyDescent="0.2">
      <c r="B190" s="189"/>
      <c r="C190" s="190"/>
      <c r="D190" s="175" t="s">
        <v>138</v>
      </c>
      <c r="E190" s="191" t="s">
        <v>1</v>
      </c>
      <c r="F190" s="192" t="s">
        <v>140</v>
      </c>
      <c r="G190" s="190"/>
      <c r="H190" s="193">
        <v>76.400000000000006</v>
      </c>
      <c r="I190" s="194"/>
      <c r="J190" s="190"/>
      <c r="K190" s="190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138</v>
      </c>
      <c r="AU190" s="199" t="s">
        <v>84</v>
      </c>
      <c r="AV190" s="11" t="s">
        <v>122</v>
      </c>
      <c r="AW190" s="11" t="s">
        <v>37</v>
      </c>
      <c r="AX190" s="11" t="s">
        <v>23</v>
      </c>
      <c r="AY190" s="199" t="s">
        <v>123</v>
      </c>
    </row>
    <row r="191" spans="2:65" s="1" customFormat="1" ht="16.5" customHeight="1" x14ac:dyDescent="0.2">
      <c r="B191" s="32"/>
      <c r="C191" s="222" t="s">
        <v>349</v>
      </c>
      <c r="D191" s="222" t="s">
        <v>320</v>
      </c>
      <c r="E191" s="223" t="s">
        <v>767</v>
      </c>
      <c r="F191" s="224" t="s">
        <v>856</v>
      </c>
      <c r="G191" s="225" t="s">
        <v>219</v>
      </c>
      <c r="H191" s="226">
        <v>78.691999999999993</v>
      </c>
      <c r="I191" s="227"/>
      <c r="J191" s="228">
        <f>ROUND(I191*H191,2)</f>
        <v>0</v>
      </c>
      <c r="K191" s="224" t="s">
        <v>1</v>
      </c>
      <c r="L191" s="229"/>
      <c r="M191" s="230" t="s">
        <v>1</v>
      </c>
      <c r="N191" s="231" t="s">
        <v>46</v>
      </c>
      <c r="O191" s="58"/>
      <c r="P191" s="172">
        <f>O191*H191</f>
        <v>0</v>
      </c>
      <c r="Q191" s="172">
        <v>0.32</v>
      </c>
      <c r="R191" s="172">
        <f>Q191*H191</f>
        <v>25.181439999999998</v>
      </c>
      <c r="S191" s="172">
        <v>0</v>
      </c>
      <c r="T191" s="173">
        <f>S191*H191</f>
        <v>0</v>
      </c>
      <c r="AR191" s="15" t="s">
        <v>169</v>
      </c>
      <c r="AT191" s="15" t="s">
        <v>320</v>
      </c>
      <c r="AU191" s="15" t="s">
        <v>84</v>
      </c>
      <c r="AY191" s="15" t="s">
        <v>123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5" t="s">
        <v>23</v>
      </c>
      <c r="BK191" s="174">
        <f>ROUND(I191*H191,2)</f>
        <v>0</v>
      </c>
      <c r="BL191" s="15" t="s">
        <v>122</v>
      </c>
      <c r="BM191" s="15" t="s">
        <v>857</v>
      </c>
    </row>
    <row r="192" spans="2:65" s="1" customFormat="1" ht="19.5" x14ac:dyDescent="0.2">
      <c r="B192" s="32"/>
      <c r="C192" s="33"/>
      <c r="D192" s="175" t="s">
        <v>131</v>
      </c>
      <c r="E192" s="33"/>
      <c r="F192" s="176" t="s">
        <v>858</v>
      </c>
      <c r="G192" s="33"/>
      <c r="H192" s="33"/>
      <c r="I192" s="101"/>
      <c r="J192" s="33"/>
      <c r="K192" s="33"/>
      <c r="L192" s="36"/>
      <c r="M192" s="177"/>
      <c r="N192" s="58"/>
      <c r="O192" s="58"/>
      <c r="P192" s="58"/>
      <c r="Q192" s="58"/>
      <c r="R192" s="58"/>
      <c r="S192" s="58"/>
      <c r="T192" s="59"/>
      <c r="AT192" s="15" t="s">
        <v>131</v>
      </c>
      <c r="AU192" s="15" t="s">
        <v>84</v>
      </c>
    </row>
    <row r="193" spans="2:65" s="10" customFormat="1" ht="11.25" x14ac:dyDescent="0.2">
      <c r="B193" s="178"/>
      <c r="C193" s="179"/>
      <c r="D193" s="175" t="s">
        <v>138</v>
      </c>
      <c r="E193" s="180" t="s">
        <v>1</v>
      </c>
      <c r="F193" s="181" t="s">
        <v>859</v>
      </c>
      <c r="G193" s="179"/>
      <c r="H193" s="182">
        <v>78.691999999999993</v>
      </c>
      <c r="I193" s="183"/>
      <c r="J193" s="179"/>
      <c r="K193" s="179"/>
      <c r="L193" s="184"/>
      <c r="M193" s="185"/>
      <c r="N193" s="186"/>
      <c r="O193" s="186"/>
      <c r="P193" s="186"/>
      <c r="Q193" s="186"/>
      <c r="R193" s="186"/>
      <c r="S193" s="186"/>
      <c r="T193" s="187"/>
      <c r="AT193" s="188" t="s">
        <v>138</v>
      </c>
      <c r="AU193" s="188" t="s">
        <v>84</v>
      </c>
      <c r="AV193" s="10" t="s">
        <v>84</v>
      </c>
      <c r="AW193" s="10" t="s">
        <v>37</v>
      </c>
      <c r="AX193" s="10" t="s">
        <v>75</v>
      </c>
      <c r="AY193" s="188" t="s">
        <v>123</v>
      </c>
    </row>
    <row r="194" spans="2:65" s="11" customFormat="1" ht="11.25" x14ac:dyDescent="0.2">
      <c r="B194" s="189"/>
      <c r="C194" s="190"/>
      <c r="D194" s="175" t="s">
        <v>138</v>
      </c>
      <c r="E194" s="191" t="s">
        <v>1</v>
      </c>
      <c r="F194" s="192" t="s">
        <v>140</v>
      </c>
      <c r="G194" s="190"/>
      <c r="H194" s="193">
        <v>78.691999999999993</v>
      </c>
      <c r="I194" s="194"/>
      <c r="J194" s="190"/>
      <c r="K194" s="190"/>
      <c r="L194" s="195"/>
      <c r="M194" s="196"/>
      <c r="N194" s="197"/>
      <c r="O194" s="197"/>
      <c r="P194" s="197"/>
      <c r="Q194" s="197"/>
      <c r="R194" s="197"/>
      <c r="S194" s="197"/>
      <c r="T194" s="198"/>
      <c r="AT194" s="199" t="s">
        <v>138</v>
      </c>
      <c r="AU194" s="199" t="s">
        <v>84</v>
      </c>
      <c r="AV194" s="11" t="s">
        <v>122</v>
      </c>
      <c r="AW194" s="11" t="s">
        <v>37</v>
      </c>
      <c r="AX194" s="11" t="s">
        <v>23</v>
      </c>
      <c r="AY194" s="199" t="s">
        <v>123</v>
      </c>
    </row>
    <row r="195" spans="2:65" s="1" customFormat="1" ht="16.5" customHeight="1" x14ac:dyDescent="0.2">
      <c r="B195" s="32"/>
      <c r="C195" s="163" t="s">
        <v>356</v>
      </c>
      <c r="D195" s="163" t="s">
        <v>124</v>
      </c>
      <c r="E195" s="164" t="s">
        <v>860</v>
      </c>
      <c r="F195" s="165" t="s">
        <v>861</v>
      </c>
      <c r="G195" s="166" t="s">
        <v>219</v>
      </c>
      <c r="H195" s="167">
        <v>3</v>
      </c>
      <c r="I195" s="168"/>
      <c r="J195" s="169">
        <f>ROUND(I195*H195,2)</f>
        <v>0</v>
      </c>
      <c r="K195" s="165" t="s">
        <v>213</v>
      </c>
      <c r="L195" s="36"/>
      <c r="M195" s="170" t="s">
        <v>1</v>
      </c>
      <c r="N195" s="171" t="s">
        <v>46</v>
      </c>
      <c r="O195" s="58"/>
      <c r="P195" s="172">
        <f>O195*H195</f>
        <v>0</v>
      </c>
      <c r="Q195" s="172">
        <v>2.256894881</v>
      </c>
      <c r="R195" s="172">
        <f>Q195*H195</f>
        <v>6.7706846430000001</v>
      </c>
      <c r="S195" s="172">
        <v>0</v>
      </c>
      <c r="T195" s="173">
        <f>S195*H195</f>
        <v>0</v>
      </c>
      <c r="AR195" s="15" t="s">
        <v>122</v>
      </c>
      <c r="AT195" s="15" t="s">
        <v>124</v>
      </c>
      <c r="AU195" s="15" t="s">
        <v>84</v>
      </c>
      <c r="AY195" s="15" t="s">
        <v>123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5" t="s">
        <v>23</v>
      </c>
      <c r="BK195" s="174">
        <f>ROUND(I195*H195,2)</f>
        <v>0</v>
      </c>
      <c r="BL195" s="15" t="s">
        <v>122</v>
      </c>
      <c r="BM195" s="15" t="s">
        <v>862</v>
      </c>
    </row>
    <row r="196" spans="2:65" s="1" customFormat="1" ht="19.5" x14ac:dyDescent="0.2">
      <c r="B196" s="32"/>
      <c r="C196" s="33"/>
      <c r="D196" s="175" t="s">
        <v>131</v>
      </c>
      <c r="E196" s="33"/>
      <c r="F196" s="176" t="s">
        <v>863</v>
      </c>
      <c r="G196" s="33"/>
      <c r="H196" s="33"/>
      <c r="I196" s="101"/>
      <c r="J196" s="33"/>
      <c r="K196" s="33"/>
      <c r="L196" s="36"/>
      <c r="M196" s="177"/>
      <c r="N196" s="58"/>
      <c r="O196" s="58"/>
      <c r="P196" s="58"/>
      <c r="Q196" s="58"/>
      <c r="R196" s="58"/>
      <c r="S196" s="58"/>
      <c r="T196" s="59"/>
      <c r="AT196" s="15" t="s">
        <v>131</v>
      </c>
      <c r="AU196" s="15" t="s">
        <v>84</v>
      </c>
    </row>
    <row r="197" spans="2:65" s="10" customFormat="1" ht="11.25" x14ac:dyDescent="0.2">
      <c r="B197" s="178"/>
      <c r="C197" s="179"/>
      <c r="D197" s="175" t="s">
        <v>138</v>
      </c>
      <c r="E197" s="180" t="s">
        <v>1</v>
      </c>
      <c r="F197" s="181" t="s">
        <v>864</v>
      </c>
      <c r="G197" s="179"/>
      <c r="H197" s="182">
        <v>3</v>
      </c>
      <c r="I197" s="183"/>
      <c r="J197" s="179"/>
      <c r="K197" s="179"/>
      <c r="L197" s="184"/>
      <c r="M197" s="185"/>
      <c r="N197" s="186"/>
      <c r="O197" s="186"/>
      <c r="P197" s="186"/>
      <c r="Q197" s="186"/>
      <c r="R197" s="186"/>
      <c r="S197" s="186"/>
      <c r="T197" s="187"/>
      <c r="AT197" s="188" t="s">
        <v>138</v>
      </c>
      <c r="AU197" s="188" t="s">
        <v>84</v>
      </c>
      <c r="AV197" s="10" t="s">
        <v>84</v>
      </c>
      <c r="AW197" s="10" t="s">
        <v>37</v>
      </c>
      <c r="AX197" s="10" t="s">
        <v>75</v>
      </c>
      <c r="AY197" s="188" t="s">
        <v>123</v>
      </c>
    </row>
    <row r="198" spans="2:65" s="11" customFormat="1" ht="11.25" x14ac:dyDescent="0.2">
      <c r="B198" s="189"/>
      <c r="C198" s="190"/>
      <c r="D198" s="175" t="s">
        <v>138</v>
      </c>
      <c r="E198" s="191" t="s">
        <v>1</v>
      </c>
      <c r="F198" s="192" t="s">
        <v>140</v>
      </c>
      <c r="G198" s="190"/>
      <c r="H198" s="193">
        <v>3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138</v>
      </c>
      <c r="AU198" s="199" t="s">
        <v>84</v>
      </c>
      <c r="AV198" s="11" t="s">
        <v>122</v>
      </c>
      <c r="AW198" s="11" t="s">
        <v>37</v>
      </c>
      <c r="AX198" s="11" t="s">
        <v>23</v>
      </c>
      <c r="AY198" s="199" t="s">
        <v>123</v>
      </c>
    </row>
    <row r="199" spans="2:65" s="1" customFormat="1" ht="16.5" customHeight="1" x14ac:dyDescent="0.2">
      <c r="B199" s="32"/>
      <c r="C199" s="222" t="s">
        <v>363</v>
      </c>
      <c r="D199" s="222" t="s">
        <v>320</v>
      </c>
      <c r="E199" s="223" t="s">
        <v>865</v>
      </c>
      <c r="F199" s="224" t="s">
        <v>866</v>
      </c>
      <c r="G199" s="225" t="s">
        <v>219</v>
      </c>
      <c r="H199" s="226">
        <v>2</v>
      </c>
      <c r="I199" s="227"/>
      <c r="J199" s="228">
        <f>ROUND(I199*H199,2)</f>
        <v>0</v>
      </c>
      <c r="K199" s="224" t="s">
        <v>1</v>
      </c>
      <c r="L199" s="229"/>
      <c r="M199" s="230" t="s">
        <v>1</v>
      </c>
      <c r="N199" s="231" t="s">
        <v>46</v>
      </c>
      <c r="O199" s="58"/>
      <c r="P199" s="172">
        <f>O199*H199</f>
        <v>0</v>
      </c>
      <c r="Q199" s="172">
        <v>0.53</v>
      </c>
      <c r="R199" s="172">
        <f>Q199*H199</f>
        <v>1.06</v>
      </c>
      <c r="S199" s="172">
        <v>0</v>
      </c>
      <c r="T199" s="173">
        <f>S199*H199</f>
        <v>0</v>
      </c>
      <c r="AR199" s="15" t="s">
        <v>169</v>
      </c>
      <c r="AT199" s="15" t="s">
        <v>320</v>
      </c>
      <c r="AU199" s="15" t="s">
        <v>84</v>
      </c>
      <c r="AY199" s="15" t="s">
        <v>123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5" t="s">
        <v>23</v>
      </c>
      <c r="BK199" s="174">
        <f>ROUND(I199*H199,2)</f>
        <v>0</v>
      </c>
      <c r="BL199" s="15" t="s">
        <v>122</v>
      </c>
      <c r="BM199" s="15" t="s">
        <v>867</v>
      </c>
    </row>
    <row r="200" spans="2:65" s="1" customFormat="1" ht="11.25" x14ac:dyDescent="0.2">
      <c r="B200" s="32"/>
      <c r="C200" s="33"/>
      <c r="D200" s="175" t="s">
        <v>131</v>
      </c>
      <c r="E200" s="33"/>
      <c r="F200" s="176" t="s">
        <v>868</v>
      </c>
      <c r="G200" s="33"/>
      <c r="H200" s="33"/>
      <c r="I200" s="101"/>
      <c r="J200" s="33"/>
      <c r="K200" s="33"/>
      <c r="L200" s="36"/>
      <c r="M200" s="177"/>
      <c r="N200" s="58"/>
      <c r="O200" s="58"/>
      <c r="P200" s="58"/>
      <c r="Q200" s="58"/>
      <c r="R200" s="58"/>
      <c r="S200" s="58"/>
      <c r="T200" s="59"/>
      <c r="AT200" s="15" t="s">
        <v>131</v>
      </c>
      <c r="AU200" s="15" t="s">
        <v>84</v>
      </c>
    </row>
    <row r="201" spans="2:65" s="10" customFormat="1" ht="11.25" x14ac:dyDescent="0.2">
      <c r="B201" s="178"/>
      <c r="C201" s="179"/>
      <c r="D201" s="175" t="s">
        <v>138</v>
      </c>
      <c r="E201" s="180" t="s">
        <v>1</v>
      </c>
      <c r="F201" s="181" t="s">
        <v>869</v>
      </c>
      <c r="G201" s="179"/>
      <c r="H201" s="182">
        <v>2</v>
      </c>
      <c r="I201" s="183"/>
      <c r="J201" s="179"/>
      <c r="K201" s="179"/>
      <c r="L201" s="184"/>
      <c r="M201" s="185"/>
      <c r="N201" s="186"/>
      <c r="O201" s="186"/>
      <c r="P201" s="186"/>
      <c r="Q201" s="186"/>
      <c r="R201" s="186"/>
      <c r="S201" s="186"/>
      <c r="T201" s="187"/>
      <c r="AT201" s="188" t="s">
        <v>138</v>
      </c>
      <c r="AU201" s="188" t="s">
        <v>84</v>
      </c>
      <c r="AV201" s="10" t="s">
        <v>84</v>
      </c>
      <c r="AW201" s="10" t="s">
        <v>37</v>
      </c>
      <c r="AX201" s="10" t="s">
        <v>75</v>
      </c>
      <c r="AY201" s="188" t="s">
        <v>123</v>
      </c>
    </row>
    <row r="202" spans="2:65" s="11" customFormat="1" ht="11.25" x14ac:dyDescent="0.2">
      <c r="B202" s="189"/>
      <c r="C202" s="190"/>
      <c r="D202" s="175" t="s">
        <v>138</v>
      </c>
      <c r="E202" s="191" t="s">
        <v>1</v>
      </c>
      <c r="F202" s="192" t="s">
        <v>140</v>
      </c>
      <c r="G202" s="190"/>
      <c r="H202" s="193">
        <v>2</v>
      </c>
      <c r="I202" s="194"/>
      <c r="J202" s="190"/>
      <c r="K202" s="190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138</v>
      </c>
      <c r="AU202" s="199" t="s">
        <v>84</v>
      </c>
      <c r="AV202" s="11" t="s">
        <v>122</v>
      </c>
      <c r="AW202" s="11" t="s">
        <v>37</v>
      </c>
      <c r="AX202" s="11" t="s">
        <v>23</v>
      </c>
      <c r="AY202" s="199" t="s">
        <v>123</v>
      </c>
    </row>
    <row r="203" spans="2:65" s="1" customFormat="1" ht="16.5" customHeight="1" x14ac:dyDescent="0.2">
      <c r="B203" s="32"/>
      <c r="C203" s="222" t="s">
        <v>371</v>
      </c>
      <c r="D203" s="222" t="s">
        <v>320</v>
      </c>
      <c r="E203" s="223" t="s">
        <v>870</v>
      </c>
      <c r="F203" s="224" t="s">
        <v>871</v>
      </c>
      <c r="G203" s="225" t="s">
        <v>219</v>
      </c>
      <c r="H203" s="226">
        <v>1</v>
      </c>
      <c r="I203" s="227"/>
      <c r="J203" s="228">
        <f>ROUND(I203*H203,2)</f>
        <v>0</v>
      </c>
      <c r="K203" s="224" t="s">
        <v>128</v>
      </c>
      <c r="L203" s="229"/>
      <c r="M203" s="230" t="s">
        <v>1</v>
      </c>
      <c r="N203" s="231" t="s">
        <v>46</v>
      </c>
      <c r="O203" s="58"/>
      <c r="P203" s="172">
        <f>O203*H203</f>
        <v>0</v>
      </c>
      <c r="Q203" s="172">
        <v>1.008</v>
      </c>
      <c r="R203" s="172">
        <f>Q203*H203</f>
        <v>1.008</v>
      </c>
      <c r="S203" s="172">
        <v>0</v>
      </c>
      <c r="T203" s="173">
        <f>S203*H203</f>
        <v>0</v>
      </c>
      <c r="AR203" s="15" t="s">
        <v>169</v>
      </c>
      <c r="AT203" s="15" t="s">
        <v>320</v>
      </c>
      <c r="AU203" s="15" t="s">
        <v>84</v>
      </c>
      <c r="AY203" s="15" t="s">
        <v>123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5" t="s">
        <v>23</v>
      </c>
      <c r="BK203" s="174">
        <f>ROUND(I203*H203,2)</f>
        <v>0</v>
      </c>
      <c r="BL203" s="15" t="s">
        <v>122</v>
      </c>
      <c r="BM203" s="15" t="s">
        <v>872</v>
      </c>
    </row>
    <row r="204" spans="2:65" s="1" customFormat="1" ht="11.25" x14ac:dyDescent="0.2">
      <c r="B204" s="32"/>
      <c r="C204" s="33"/>
      <c r="D204" s="175" t="s">
        <v>131</v>
      </c>
      <c r="E204" s="33"/>
      <c r="F204" s="176" t="s">
        <v>873</v>
      </c>
      <c r="G204" s="33"/>
      <c r="H204" s="33"/>
      <c r="I204" s="101"/>
      <c r="J204" s="33"/>
      <c r="K204" s="33"/>
      <c r="L204" s="36"/>
      <c r="M204" s="177"/>
      <c r="N204" s="58"/>
      <c r="O204" s="58"/>
      <c r="P204" s="58"/>
      <c r="Q204" s="58"/>
      <c r="R204" s="58"/>
      <c r="S204" s="58"/>
      <c r="T204" s="59"/>
      <c r="AT204" s="15" t="s">
        <v>131</v>
      </c>
      <c r="AU204" s="15" t="s">
        <v>84</v>
      </c>
    </row>
    <row r="205" spans="2:65" s="10" customFormat="1" ht="11.25" x14ac:dyDescent="0.2">
      <c r="B205" s="178"/>
      <c r="C205" s="179"/>
      <c r="D205" s="175" t="s">
        <v>138</v>
      </c>
      <c r="E205" s="180" t="s">
        <v>1</v>
      </c>
      <c r="F205" s="181" t="s">
        <v>874</v>
      </c>
      <c r="G205" s="179"/>
      <c r="H205" s="182">
        <v>1</v>
      </c>
      <c r="I205" s="183"/>
      <c r="J205" s="179"/>
      <c r="K205" s="179"/>
      <c r="L205" s="184"/>
      <c r="M205" s="185"/>
      <c r="N205" s="186"/>
      <c r="O205" s="186"/>
      <c r="P205" s="186"/>
      <c r="Q205" s="186"/>
      <c r="R205" s="186"/>
      <c r="S205" s="186"/>
      <c r="T205" s="187"/>
      <c r="AT205" s="188" t="s">
        <v>138</v>
      </c>
      <c r="AU205" s="188" t="s">
        <v>84</v>
      </c>
      <c r="AV205" s="10" t="s">
        <v>84</v>
      </c>
      <c r="AW205" s="10" t="s">
        <v>37</v>
      </c>
      <c r="AX205" s="10" t="s">
        <v>75</v>
      </c>
      <c r="AY205" s="188" t="s">
        <v>123</v>
      </c>
    </row>
    <row r="206" spans="2:65" s="11" customFormat="1" ht="11.25" x14ac:dyDescent="0.2">
      <c r="B206" s="189"/>
      <c r="C206" s="190"/>
      <c r="D206" s="175" t="s">
        <v>138</v>
      </c>
      <c r="E206" s="191" t="s">
        <v>1</v>
      </c>
      <c r="F206" s="192" t="s">
        <v>140</v>
      </c>
      <c r="G206" s="190"/>
      <c r="H206" s="193">
        <v>1</v>
      </c>
      <c r="I206" s="194"/>
      <c r="J206" s="190"/>
      <c r="K206" s="190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138</v>
      </c>
      <c r="AU206" s="199" t="s">
        <v>84</v>
      </c>
      <c r="AV206" s="11" t="s">
        <v>122</v>
      </c>
      <c r="AW206" s="11" t="s">
        <v>37</v>
      </c>
      <c r="AX206" s="11" t="s">
        <v>23</v>
      </c>
      <c r="AY206" s="199" t="s">
        <v>123</v>
      </c>
    </row>
    <row r="207" spans="2:65" s="1" customFormat="1" ht="16.5" customHeight="1" x14ac:dyDescent="0.2">
      <c r="B207" s="32"/>
      <c r="C207" s="222" t="s">
        <v>379</v>
      </c>
      <c r="D207" s="222" t="s">
        <v>320</v>
      </c>
      <c r="E207" s="223" t="s">
        <v>875</v>
      </c>
      <c r="F207" s="224" t="s">
        <v>876</v>
      </c>
      <c r="G207" s="225" t="s">
        <v>219</v>
      </c>
      <c r="H207" s="226">
        <v>1</v>
      </c>
      <c r="I207" s="227"/>
      <c r="J207" s="228">
        <f>ROUND(I207*H207,2)</f>
        <v>0</v>
      </c>
      <c r="K207" s="224" t="s">
        <v>1</v>
      </c>
      <c r="L207" s="229"/>
      <c r="M207" s="230" t="s">
        <v>1</v>
      </c>
      <c r="N207" s="231" t="s">
        <v>46</v>
      </c>
      <c r="O207" s="58"/>
      <c r="P207" s="172">
        <f>O207*H207</f>
        <v>0</v>
      </c>
      <c r="Q207" s="172">
        <v>0.44900000000000001</v>
      </c>
      <c r="R207" s="172">
        <f>Q207*H207</f>
        <v>0.44900000000000001</v>
      </c>
      <c r="S207" s="172">
        <v>0</v>
      </c>
      <c r="T207" s="173">
        <f>S207*H207</f>
        <v>0</v>
      </c>
      <c r="AR207" s="15" t="s">
        <v>169</v>
      </c>
      <c r="AT207" s="15" t="s">
        <v>320</v>
      </c>
      <c r="AU207" s="15" t="s">
        <v>84</v>
      </c>
      <c r="AY207" s="15" t="s">
        <v>123</v>
      </c>
      <c r="BE207" s="174">
        <f>IF(N207="základní",J207,0)</f>
        <v>0</v>
      </c>
      <c r="BF207" s="174">
        <f>IF(N207="snížená",J207,0)</f>
        <v>0</v>
      </c>
      <c r="BG207" s="174">
        <f>IF(N207="zákl. přenesená",J207,0)</f>
        <v>0</v>
      </c>
      <c r="BH207" s="174">
        <f>IF(N207="sníž. přenesená",J207,0)</f>
        <v>0</v>
      </c>
      <c r="BI207" s="174">
        <f>IF(N207="nulová",J207,0)</f>
        <v>0</v>
      </c>
      <c r="BJ207" s="15" t="s">
        <v>23</v>
      </c>
      <c r="BK207" s="174">
        <f>ROUND(I207*H207,2)</f>
        <v>0</v>
      </c>
      <c r="BL207" s="15" t="s">
        <v>122</v>
      </c>
      <c r="BM207" s="15" t="s">
        <v>877</v>
      </c>
    </row>
    <row r="208" spans="2:65" s="1" customFormat="1" ht="11.25" x14ac:dyDescent="0.2">
      <c r="B208" s="32"/>
      <c r="C208" s="33"/>
      <c r="D208" s="175" t="s">
        <v>131</v>
      </c>
      <c r="E208" s="33"/>
      <c r="F208" s="176" t="s">
        <v>878</v>
      </c>
      <c r="G208" s="33"/>
      <c r="H208" s="33"/>
      <c r="I208" s="101"/>
      <c r="J208" s="33"/>
      <c r="K208" s="33"/>
      <c r="L208" s="36"/>
      <c r="M208" s="177"/>
      <c r="N208" s="58"/>
      <c r="O208" s="58"/>
      <c r="P208" s="58"/>
      <c r="Q208" s="58"/>
      <c r="R208" s="58"/>
      <c r="S208" s="58"/>
      <c r="T208" s="59"/>
      <c r="AT208" s="15" t="s">
        <v>131</v>
      </c>
      <c r="AU208" s="15" t="s">
        <v>84</v>
      </c>
    </row>
    <row r="209" spans="2:65" s="10" customFormat="1" ht="11.25" x14ac:dyDescent="0.2">
      <c r="B209" s="178"/>
      <c r="C209" s="179"/>
      <c r="D209" s="175" t="s">
        <v>138</v>
      </c>
      <c r="E209" s="180" t="s">
        <v>1</v>
      </c>
      <c r="F209" s="181" t="s">
        <v>874</v>
      </c>
      <c r="G209" s="179"/>
      <c r="H209" s="182">
        <v>1</v>
      </c>
      <c r="I209" s="183"/>
      <c r="J209" s="179"/>
      <c r="K209" s="179"/>
      <c r="L209" s="184"/>
      <c r="M209" s="185"/>
      <c r="N209" s="186"/>
      <c r="O209" s="186"/>
      <c r="P209" s="186"/>
      <c r="Q209" s="186"/>
      <c r="R209" s="186"/>
      <c r="S209" s="186"/>
      <c r="T209" s="187"/>
      <c r="AT209" s="188" t="s">
        <v>138</v>
      </c>
      <c r="AU209" s="188" t="s">
        <v>84</v>
      </c>
      <c r="AV209" s="10" t="s">
        <v>84</v>
      </c>
      <c r="AW209" s="10" t="s">
        <v>37</v>
      </c>
      <c r="AX209" s="10" t="s">
        <v>75</v>
      </c>
      <c r="AY209" s="188" t="s">
        <v>123</v>
      </c>
    </row>
    <row r="210" spans="2:65" s="11" customFormat="1" ht="11.25" x14ac:dyDescent="0.2">
      <c r="B210" s="189"/>
      <c r="C210" s="190"/>
      <c r="D210" s="175" t="s">
        <v>138</v>
      </c>
      <c r="E210" s="191" t="s">
        <v>1</v>
      </c>
      <c r="F210" s="192" t="s">
        <v>140</v>
      </c>
      <c r="G210" s="190"/>
      <c r="H210" s="193">
        <v>1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138</v>
      </c>
      <c r="AU210" s="199" t="s">
        <v>84</v>
      </c>
      <c r="AV210" s="11" t="s">
        <v>122</v>
      </c>
      <c r="AW210" s="11" t="s">
        <v>37</v>
      </c>
      <c r="AX210" s="11" t="s">
        <v>23</v>
      </c>
      <c r="AY210" s="199" t="s">
        <v>123</v>
      </c>
    </row>
    <row r="211" spans="2:65" s="1" customFormat="1" ht="16.5" customHeight="1" x14ac:dyDescent="0.2">
      <c r="B211" s="32"/>
      <c r="C211" s="222" t="s">
        <v>385</v>
      </c>
      <c r="D211" s="222" t="s">
        <v>320</v>
      </c>
      <c r="E211" s="223" t="s">
        <v>879</v>
      </c>
      <c r="F211" s="224" t="s">
        <v>880</v>
      </c>
      <c r="G211" s="225" t="s">
        <v>219</v>
      </c>
      <c r="H211" s="226">
        <v>3</v>
      </c>
      <c r="I211" s="227"/>
      <c r="J211" s="228">
        <f>ROUND(I211*H211,2)</f>
        <v>0</v>
      </c>
      <c r="K211" s="224" t="s">
        <v>1</v>
      </c>
      <c r="L211" s="229"/>
      <c r="M211" s="230" t="s">
        <v>1</v>
      </c>
      <c r="N211" s="231" t="s">
        <v>46</v>
      </c>
      <c r="O211" s="58"/>
      <c r="P211" s="172">
        <f>O211*H211</f>
        <v>0</v>
      </c>
      <c r="Q211" s="172">
        <v>1.2290000000000001</v>
      </c>
      <c r="R211" s="172">
        <f>Q211*H211</f>
        <v>3.6870000000000003</v>
      </c>
      <c r="S211" s="172">
        <v>0</v>
      </c>
      <c r="T211" s="173">
        <f>S211*H211</f>
        <v>0</v>
      </c>
      <c r="AR211" s="15" t="s">
        <v>169</v>
      </c>
      <c r="AT211" s="15" t="s">
        <v>320</v>
      </c>
      <c r="AU211" s="15" t="s">
        <v>84</v>
      </c>
      <c r="AY211" s="15" t="s">
        <v>123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5" t="s">
        <v>23</v>
      </c>
      <c r="BK211" s="174">
        <f>ROUND(I211*H211,2)</f>
        <v>0</v>
      </c>
      <c r="BL211" s="15" t="s">
        <v>122</v>
      </c>
      <c r="BM211" s="15" t="s">
        <v>881</v>
      </c>
    </row>
    <row r="212" spans="2:65" s="1" customFormat="1" ht="19.5" x14ac:dyDescent="0.2">
      <c r="B212" s="32"/>
      <c r="C212" s="33"/>
      <c r="D212" s="175" t="s">
        <v>131</v>
      </c>
      <c r="E212" s="33"/>
      <c r="F212" s="176" t="s">
        <v>882</v>
      </c>
      <c r="G212" s="33"/>
      <c r="H212" s="33"/>
      <c r="I212" s="101"/>
      <c r="J212" s="33"/>
      <c r="K212" s="33"/>
      <c r="L212" s="36"/>
      <c r="M212" s="177"/>
      <c r="N212" s="58"/>
      <c r="O212" s="58"/>
      <c r="P212" s="58"/>
      <c r="Q212" s="58"/>
      <c r="R212" s="58"/>
      <c r="S212" s="58"/>
      <c r="T212" s="59"/>
      <c r="AT212" s="15" t="s">
        <v>131</v>
      </c>
      <c r="AU212" s="15" t="s">
        <v>84</v>
      </c>
    </row>
    <row r="213" spans="2:65" s="10" customFormat="1" ht="11.25" x14ac:dyDescent="0.2">
      <c r="B213" s="178"/>
      <c r="C213" s="179"/>
      <c r="D213" s="175" t="s">
        <v>138</v>
      </c>
      <c r="E213" s="180" t="s">
        <v>1</v>
      </c>
      <c r="F213" s="181" t="s">
        <v>883</v>
      </c>
      <c r="G213" s="179"/>
      <c r="H213" s="182">
        <v>3</v>
      </c>
      <c r="I213" s="183"/>
      <c r="J213" s="179"/>
      <c r="K213" s="179"/>
      <c r="L213" s="184"/>
      <c r="M213" s="185"/>
      <c r="N213" s="186"/>
      <c r="O213" s="186"/>
      <c r="P213" s="186"/>
      <c r="Q213" s="186"/>
      <c r="R213" s="186"/>
      <c r="S213" s="186"/>
      <c r="T213" s="187"/>
      <c r="AT213" s="188" t="s">
        <v>138</v>
      </c>
      <c r="AU213" s="188" t="s">
        <v>84</v>
      </c>
      <c r="AV213" s="10" t="s">
        <v>84</v>
      </c>
      <c r="AW213" s="10" t="s">
        <v>37</v>
      </c>
      <c r="AX213" s="10" t="s">
        <v>75</v>
      </c>
      <c r="AY213" s="188" t="s">
        <v>123</v>
      </c>
    </row>
    <row r="214" spans="2:65" s="11" customFormat="1" ht="11.25" x14ac:dyDescent="0.2">
      <c r="B214" s="189"/>
      <c r="C214" s="190"/>
      <c r="D214" s="175" t="s">
        <v>138</v>
      </c>
      <c r="E214" s="191" t="s">
        <v>1</v>
      </c>
      <c r="F214" s="192" t="s">
        <v>140</v>
      </c>
      <c r="G214" s="190"/>
      <c r="H214" s="193">
        <v>3</v>
      </c>
      <c r="I214" s="194"/>
      <c r="J214" s="190"/>
      <c r="K214" s="190"/>
      <c r="L214" s="195"/>
      <c r="M214" s="196"/>
      <c r="N214" s="197"/>
      <c r="O214" s="197"/>
      <c r="P214" s="197"/>
      <c r="Q214" s="197"/>
      <c r="R214" s="197"/>
      <c r="S214" s="197"/>
      <c r="T214" s="198"/>
      <c r="AT214" s="199" t="s">
        <v>138</v>
      </c>
      <c r="AU214" s="199" t="s">
        <v>84</v>
      </c>
      <c r="AV214" s="11" t="s">
        <v>122</v>
      </c>
      <c r="AW214" s="11" t="s">
        <v>37</v>
      </c>
      <c r="AX214" s="11" t="s">
        <v>23</v>
      </c>
      <c r="AY214" s="199" t="s">
        <v>123</v>
      </c>
    </row>
    <row r="215" spans="2:65" s="1" customFormat="1" ht="16.5" customHeight="1" x14ac:dyDescent="0.2">
      <c r="B215" s="32"/>
      <c r="C215" s="163" t="s">
        <v>394</v>
      </c>
      <c r="D215" s="163" t="s">
        <v>124</v>
      </c>
      <c r="E215" s="164" t="s">
        <v>884</v>
      </c>
      <c r="F215" s="165" t="s">
        <v>885</v>
      </c>
      <c r="G215" s="166" t="s">
        <v>219</v>
      </c>
      <c r="H215" s="167">
        <v>3</v>
      </c>
      <c r="I215" s="168"/>
      <c r="J215" s="169">
        <f>ROUND(I215*H215,2)</f>
        <v>0</v>
      </c>
      <c r="K215" s="165" t="s">
        <v>213</v>
      </c>
      <c r="L215" s="36"/>
      <c r="M215" s="170" t="s">
        <v>1</v>
      </c>
      <c r="N215" s="171" t="s">
        <v>46</v>
      </c>
      <c r="O215" s="58"/>
      <c r="P215" s="172">
        <f>O215*H215</f>
        <v>0</v>
      </c>
      <c r="Q215" s="172">
        <v>7.0200000000000002E-3</v>
      </c>
      <c r="R215" s="172">
        <f>Q215*H215</f>
        <v>2.1060000000000002E-2</v>
      </c>
      <c r="S215" s="172">
        <v>0</v>
      </c>
      <c r="T215" s="173">
        <f>S215*H215</f>
        <v>0</v>
      </c>
      <c r="AR215" s="15" t="s">
        <v>122</v>
      </c>
      <c r="AT215" s="15" t="s">
        <v>124</v>
      </c>
      <c r="AU215" s="15" t="s">
        <v>84</v>
      </c>
      <c r="AY215" s="15" t="s">
        <v>123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5" t="s">
        <v>23</v>
      </c>
      <c r="BK215" s="174">
        <f>ROUND(I215*H215,2)</f>
        <v>0</v>
      </c>
      <c r="BL215" s="15" t="s">
        <v>122</v>
      </c>
      <c r="BM215" s="15" t="s">
        <v>886</v>
      </c>
    </row>
    <row r="216" spans="2:65" s="1" customFormat="1" ht="11.25" x14ac:dyDescent="0.2">
      <c r="B216" s="32"/>
      <c r="C216" s="33"/>
      <c r="D216" s="175" t="s">
        <v>131</v>
      </c>
      <c r="E216" s="33"/>
      <c r="F216" s="176" t="s">
        <v>887</v>
      </c>
      <c r="G216" s="33"/>
      <c r="H216" s="33"/>
      <c r="I216" s="101"/>
      <c r="J216" s="33"/>
      <c r="K216" s="33"/>
      <c r="L216" s="36"/>
      <c r="M216" s="177"/>
      <c r="N216" s="58"/>
      <c r="O216" s="58"/>
      <c r="P216" s="58"/>
      <c r="Q216" s="58"/>
      <c r="R216" s="58"/>
      <c r="S216" s="58"/>
      <c r="T216" s="59"/>
      <c r="AT216" s="15" t="s">
        <v>131</v>
      </c>
      <c r="AU216" s="15" t="s">
        <v>84</v>
      </c>
    </row>
    <row r="217" spans="2:65" s="10" customFormat="1" ht="11.25" x14ac:dyDescent="0.2">
      <c r="B217" s="178"/>
      <c r="C217" s="179"/>
      <c r="D217" s="175" t="s">
        <v>138</v>
      </c>
      <c r="E217" s="180" t="s">
        <v>1</v>
      </c>
      <c r="F217" s="181" t="s">
        <v>888</v>
      </c>
      <c r="G217" s="179"/>
      <c r="H217" s="182">
        <v>3</v>
      </c>
      <c r="I217" s="183"/>
      <c r="J217" s="179"/>
      <c r="K217" s="179"/>
      <c r="L217" s="184"/>
      <c r="M217" s="185"/>
      <c r="N217" s="186"/>
      <c r="O217" s="186"/>
      <c r="P217" s="186"/>
      <c r="Q217" s="186"/>
      <c r="R217" s="186"/>
      <c r="S217" s="186"/>
      <c r="T217" s="187"/>
      <c r="AT217" s="188" t="s">
        <v>138</v>
      </c>
      <c r="AU217" s="188" t="s">
        <v>84</v>
      </c>
      <c r="AV217" s="10" t="s">
        <v>84</v>
      </c>
      <c r="AW217" s="10" t="s">
        <v>37</v>
      </c>
      <c r="AX217" s="10" t="s">
        <v>75</v>
      </c>
      <c r="AY217" s="188" t="s">
        <v>123</v>
      </c>
    </row>
    <row r="218" spans="2:65" s="11" customFormat="1" ht="11.25" x14ac:dyDescent="0.2">
      <c r="B218" s="189"/>
      <c r="C218" s="190"/>
      <c r="D218" s="175" t="s">
        <v>138</v>
      </c>
      <c r="E218" s="191" t="s">
        <v>1</v>
      </c>
      <c r="F218" s="192" t="s">
        <v>140</v>
      </c>
      <c r="G218" s="190"/>
      <c r="H218" s="193">
        <v>3</v>
      </c>
      <c r="I218" s="194"/>
      <c r="J218" s="190"/>
      <c r="K218" s="190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138</v>
      </c>
      <c r="AU218" s="199" t="s">
        <v>84</v>
      </c>
      <c r="AV218" s="11" t="s">
        <v>122</v>
      </c>
      <c r="AW218" s="11" t="s">
        <v>37</v>
      </c>
      <c r="AX218" s="11" t="s">
        <v>23</v>
      </c>
      <c r="AY218" s="199" t="s">
        <v>123</v>
      </c>
    </row>
    <row r="219" spans="2:65" s="1" customFormat="1" ht="16.5" customHeight="1" x14ac:dyDescent="0.2">
      <c r="B219" s="32"/>
      <c r="C219" s="222" t="s">
        <v>400</v>
      </c>
      <c r="D219" s="222" t="s">
        <v>320</v>
      </c>
      <c r="E219" s="223" t="s">
        <v>889</v>
      </c>
      <c r="F219" s="224" t="s">
        <v>890</v>
      </c>
      <c r="G219" s="225" t="s">
        <v>219</v>
      </c>
      <c r="H219" s="226">
        <v>3</v>
      </c>
      <c r="I219" s="227"/>
      <c r="J219" s="228">
        <f>ROUND(I219*H219,2)</f>
        <v>0</v>
      </c>
      <c r="K219" s="224" t="s">
        <v>128</v>
      </c>
      <c r="L219" s="229"/>
      <c r="M219" s="230" t="s">
        <v>1</v>
      </c>
      <c r="N219" s="231" t="s">
        <v>46</v>
      </c>
      <c r="O219" s="58"/>
      <c r="P219" s="172">
        <f>O219*H219</f>
        <v>0</v>
      </c>
      <c r="Q219" s="172">
        <v>0.10100000000000001</v>
      </c>
      <c r="R219" s="172">
        <f>Q219*H219</f>
        <v>0.30300000000000005</v>
      </c>
      <c r="S219" s="172">
        <v>0</v>
      </c>
      <c r="T219" s="173">
        <f>S219*H219</f>
        <v>0</v>
      </c>
      <c r="AR219" s="15" t="s">
        <v>169</v>
      </c>
      <c r="AT219" s="15" t="s">
        <v>320</v>
      </c>
      <c r="AU219" s="15" t="s">
        <v>84</v>
      </c>
      <c r="AY219" s="15" t="s">
        <v>123</v>
      </c>
      <c r="BE219" s="174">
        <f>IF(N219="základní",J219,0)</f>
        <v>0</v>
      </c>
      <c r="BF219" s="174">
        <f>IF(N219="snížená",J219,0)</f>
        <v>0</v>
      </c>
      <c r="BG219" s="174">
        <f>IF(N219="zákl. přenesená",J219,0)</f>
        <v>0</v>
      </c>
      <c r="BH219" s="174">
        <f>IF(N219="sníž. přenesená",J219,0)</f>
        <v>0</v>
      </c>
      <c r="BI219" s="174">
        <f>IF(N219="nulová",J219,0)</f>
        <v>0</v>
      </c>
      <c r="BJ219" s="15" t="s">
        <v>23</v>
      </c>
      <c r="BK219" s="174">
        <f>ROUND(I219*H219,2)</f>
        <v>0</v>
      </c>
      <c r="BL219" s="15" t="s">
        <v>122</v>
      </c>
      <c r="BM219" s="15" t="s">
        <v>891</v>
      </c>
    </row>
    <row r="220" spans="2:65" s="1" customFormat="1" ht="11.25" x14ac:dyDescent="0.2">
      <c r="B220" s="32"/>
      <c r="C220" s="33"/>
      <c r="D220" s="175" t="s">
        <v>131</v>
      </c>
      <c r="E220" s="33"/>
      <c r="F220" s="176" t="s">
        <v>890</v>
      </c>
      <c r="G220" s="33"/>
      <c r="H220" s="33"/>
      <c r="I220" s="101"/>
      <c r="J220" s="33"/>
      <c r="K220" s="33"/>
      <c r="L220" s="36"/>
      <c r="M220" s="177"/>
      <c r="N220" s="58"/>
      <c r="O220" s="58"/>
      <c r="P220" s="58"/>
      <c r="Q220" s="58"/>
      <c r="R220" s="58"/>
      <c r="S220" s="58"/>
      <c r="T220" s="59"/>
      <c r="AT220" s="15" t="s">
        <v>131</v>
      </c>
      <c r="AU220" s="15" t="s">
        <v>84</v>
      </c>
    </row>
    <row r="221" spans="2:65" s="10" customFormat="1" ht="11.25" x14ac:dyDescent="0.2">
      <c r="B221" s="178"/>
      <c r="C221" s="179"/>
      <c r="D221" s="175" t="s">
        <v>138</v>
      </c>
      <c r="E221" s="180" t="s">
        <v>1</v>
      </c>
      <c r="F221" s="181" t="s">
        <v>883</v>
      </c>
      <c r="G221" s="179"/>
      <c r="H221" s="182">
        <v>3</v>
      </c>
      <c r="I221" s="183"/>
      <c r="J221" s="179"/>
      <c r="K221" s="179"/>
      <c r="L221" s="184"/>
      <c r="M221" s="185"/>
      <c r="N221" s="186"/>
      <c r="O221" s="186"/>
      <c r="P221" s="186"/>
      <c r="Q221" s="186"/>
      <c r="R221" s="186"/>
      <c r="S221" s="186"/>
      <c r="T221" s="187"/>
      <c r="AT221" s="188" t="s">
        <v>138</v>
      </c>
      <c r="AU221" s="188" t="s">
        <v>84</v>
      </c>
      <c r="AV221" s="10" t="s">
        <v>84</v>
      </c>
      <c r="AW221" s="10" t="s">
        <v>37</v>
      </c>
      <c r="AX221" s="10" t="s">
        <v>75</v>
      </c>
      <c r="AY221" s="188" t="s">
        <v>123</v>
      </c>
    </row>
    <row r="222" spans="2:65" s="11" customFormat="1" ht="11.25" x14ac:dyDescent="0.2">
      <c r="B222" s="189"/>
      <c r="C222" s="190"/>
      <c r="D222" s="175" t="s">
        <v>138</v>
      </c>
      <c r="E222" s="191" t="s">
        <v>1</v>
      </c>
      <c r="F222" s="192" t="s">
        <v>140</v>
      </c>
      <c r="G222" s="190"/>
      <c r="H222" s="193">
        <v>3</v>
      </c>
      <c r="I222" s="194"/>
      <c r="J222" s="190"/>
      <c r="K222" s="190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138</v>
      </c>
      <c r="AU222" s="199" t="s">
        <v>84</v>
      </c>
      <c r="AV222" s="11" t="s">
        <v>122</v>
      </c>
      <c r="AW222" s="11" t="s">
        <v>37</v>
      </c>
      <c r="AX222" s="11" t="s">
        <v>23</v>
      </c>
      <c r="AY222" s="199" t="s">
        <v>123</v>
      </c>
    </row>
    <row r="223" spans="2:65" s="1" customFormat="1" ht="16.5" customHeight="1" x14ac:dyDescent="0.2">
      <c r="B223" s="32"/>
      <c r="C223" s="163" t="s">
        <v>405</v>
      </c>
      <c r="D223" s="163" t="s">
        <v>124</v>
      </c>
      <c r="E223" s="164" t="s">
        <v>892</v>
      </c>
      <c r="F223" s="165" t="s">
        <v>893</v>
      </c>
      <c r="G223" s="166" t="s">
        <v>235</v>
      </c>
      <c r="H223" s="167">
        <v>1.2569999999999999</v>
      </c>
      <c r="I223" s="168"/>
      <c r="J223" s="169">
        <f>ROUND(I223*H223,2)</f>
        <v>0</v>
      </c>
      <c r="K223" s="165" t="s">
        <v>128</v>
      </c>
      <c r="L223" s="36"/>
      <c r="M223" s="170" t="s">
        <v>1</v>
      </c>
      <c r="N223" s="171" t="s">
        <v>46</v>
      </c>
      <c r="O223" s="58"/>
      <c r="P223" s="172">
        <f>O223*H223</f>
        <v>0</v>
      </c>
      <c r="Q223" s="172">
        <v>2.45329</v>
      </c>
      <c r="R223" s="172">
        <f>Q223*H223</f>
        <v>3.0837855299999997</v>
      </c>
      <c r="S223" s="172">
        <v>0</v>
      </c>
      <c r="T223" s="173">
        <f>S223*H223</f>
        <v>0</v>
      </c>
      <c r="AR223" s="15" t="s">
        <v>122</v>
      </c>
      <c r="AT223" s="15" t="s">
        <v>124</v>
      </c>
      <c r="AU223" s="15" t="s">
        <v>84</v>
      </c>
      <c r="AY223" s="15" t="s">
        <v>123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5" t="s">
        <v>23</v>
      </c>
      <c r="BK223" s="174">
        <f>ROUND(I223*H223,2)</f>
        <v>0</v>
      </c>
      <c r="BL223" s="15" t="s">
        <v>122</v>
      </c>
      <c r="BM223" s="15" t="s">
        <v>894</v>
      </c>
    </row>
    <row r="224" spans="2:65" s="1" customFormat="1" ht="11.25" x14ac:dyDescent="0.2">
      <c r="B224" s="32"/>
      <c r="C224" s="33"/>
      <c r="D224" s="175" t="s">
        <v>131</v>
      </c>
      <c r="E224" s="33"/>
      <c r="F224" s="176" t="s">
        <v>895</v>
      </c>
      <c r="G224" s="33"/>
      <c r="H224" s="33"/>
      <c r="I224" s="101"/>
      <c r="J224" s="33"/>
      <c r="K224" s="33"/>
      <c r="L224" s="36"/>
      <c r="M224" s="177"/>
      <c r="N224" s="58"/>
      <c r="O224" s="58"/>
      <c r="P224" s="58"/>
      <c r="Q224" s="58"/>
      <c r="R224" s="58"/>
      <c r="S224" s="58"/>
      <c r="T224" s="59"/>
      <c r="AT224" s="15" t="s">
        <v>131</v>
      </c>
      <c r="AU224" s="15" t="s">
        <v>84</v>
      </c>
    </row>
    <row r="225" spans="2:65" s="10" customFormat="1" ht="11.25" x14ac:dyDescent="0.2">
      <c r="B225" s="178"/>
      <c r="C225" s="179"/>
      <c r="D225" s="175" t="s">
        <v>138</v>
      </c>
      <c r="E225" s="180" t="s">
        <v>1</v>
      </c>
      <c r="F225" s="181" t="s">
        <v>896</v>
      </c>
      <c r="G225" s="179"/>
      <c r="H225" s="182">
        <v>1.2569999999999999</v>
      </c>
      <c r="I225" s="183"/>
      <c r="J225" s="179"/>
      <c r="K225" s="179"/>
      <c r="L225" s="184"/>
      <c r="M225" s="185"/>
      <c r="N225" s="186"/>
      <c r="O225" s="186"/>
      <c r="P225" s="186"/>
      <c r="Q225" s="186"/>
      <c r="R225" s="186"/>
      <c r="S225" s="186"/>
      <c r="T225" s="187"/>
      <c r="AT225" s="188" t="s">
        <v>138</v>
      </c>
      <c r="AU225" s="188" t="s">
        <v>84</v>
      </c>
      <c r="AV225" s="10" t="s">
        <v>84</v>
      </c>
      <c r="AW225" s="10" t="s">
        <v>37</v>
      </c>
      <c r="AX225" s="10" t="s">
        <v>75</v>
      </c>
      <c r="AY225" s="188" t="s">
        <v>123</v>
      </c>
    </row>
    <row r="226" spans="2:65" s="11" customFormat="1" ht="11.25" x14ac:dyDescent="0.2">
      <c r="B226" s="189"/>
      <c r="C226" s="190"/>
      <c r="D226" s="175" t="s">
        <v>138</v>
      </c>
      <c r="E226" s="191" t="s">
        <v>1</v>
      </c>
      <c r="F226" s="192" t="s">
        <v>140</v>
      </c>
      <c r="G226" s="190"/>
      <c r="H226" s="193">
        <v>1.2569999999999999</v>
      </c>
      <c r="I226" s="194"/>
      <c r="J226" s="190"/>
      <c r="K226" s="190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138</v>
      </c>
      <c r="AU226" s="199" t="s">
        <v>84</v>
      </c>
      <c r="AV226" s="11" t="s">
        <v>122</v>
      </c>
      <c r="AW226" s="11" t="s">
        <v>37</v>
      </c>
      <c r="AX226" s="11" t="s">
        <v>23</v>
      </c>
      <c r="AY226" s="199" t="s">
        <v>123</v>
      </c>
    </row>
    <row r="227" spans="2:65" s="9" customFormat="1" ht="22.9" customHeight="1" x14ac:dyDescent="0.2">
      <c r="B227" s="149"/>
      <c r="C227" s="150"/>
      <c r="D227" s="151" t="s">
        <v>74</v>
      </c>
      <c r="E227" s="220" t="s">
        <v>176</v>
      </c>
      <c r="F227" s="220" t="s">
        <v>642</v>
      </c>
      <c r="G227" s="150"/>
      <c r="H227" s="150"/>
      <c r="I227" s="153"/>
      <c r="J227" s="221">
        <f>BK227</f>
        <v>0</v>
      </c>
      <c r="K227" s="150"/>
      <c r="L227" s="155"/>
      <c r="M227" s="156"/>
      <c r="N227" s="157"/>
      <c r="O227" s="157"/>
      <c r="P227" s="158">
        <f>SUM(P228:P232)</f>
        <v>0</v>
      </c>
      <c r="Q227" s="157"/>
      <c r="R227" s="158">
        <f>SUM(R228:R232)</f>
        <v>5.3152999999999992E-2</v>
      </c>
      <c r="S227" s="157"/>
      <c r="T227" s="159">
        <f>SUM(T228:T232)</f>
        <v>0</v>
      </c>
      <c r="AR227" s="160" t="s">
        <v>23</v>
      </c>
      <c r="AT227" s="161" t="s">
        <v>74</v>
      </c>
      <c r="AU227" s="161" t="s">
        <v>23</v>
      </c>
      <c r="AY227" s="160" t="s">
        <v>123</v>
      </c>
      <c r="BK227" s="162">
        <f>SUM(BK228:BK232)</f>
        <v>0</v>
      </c>
    </row>
    <row r="228" spans="2:65" s="1" customFormat="1" ht="16.5" customHeight="1" x14ac:dyDescent="0.2">
      <c r="B228" s="32"/>
      <c r="C228" s="163" t="s">
        <v>412</v>
      </c>
      <c r="D228" s="163" t="s">
        <v>124</v>
      </c>
      <c r="E228" s="164" t="s">
        <v>651</v>
      </c>
      <c r="F228" s="165" t="s">
        <v>897</v>
      </c>
      <c r="G228" s="166" t="s">
        <v>160</v>
      </c>
      <c r="H228" s="167">
        <v>1.1499999999999999</v>
      </c>
      <c r="I228" s="168"/>
      <c r="J228" s="169">
        <f>ROUND(I228*H228,2)</f>
        <v>0</v>
      </c>
      <c r="K228" s="165" t="s">
        <v>1</v>
      </c>
      <c r="L228" s="36"/>
      <c r="M228" s="170" t="s">
        <v>1</v>
      </c>
      <c r="N228" s="171" t="s">
        <v>46</v>
      </c>
      <c r="O228" s="58"/>
      <c r="P228" s="172">
        <f>O228*H228</f>
        <v>0</v>
      </c>
      <c r="Q228" s="172">
        <v>4.6219999999999997E-2</v>
      </c>
      <c r="R228" s="172">
        <f>Q228*H228</f>
        <v>5.3152999999999992E-2</v>
      </c>
      <c r="S228" s="172">
        <v>0</v>
      </c>
      <c r="T228" s="173">
        <f>S228*H228</f>
        <v>0</v>
      </c>
      <c r="AR228" s="15" t="s">
        <v>122</v>
      </c>
      <c r="AT228" s="15" t="s">
        <v>124</v>
      </c>
      <c r="AU228" s="15" t="s">
        <v>84</v>
      </c>
      <c r="AY228" s="15" t="s">
        <v>123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5" t="s">
        <v>23</v>
      </c>
      <c r="BK228" s="174">
        <f>ROUND(I228*H228,2)</f>
        <v>0</v>
      </c>
      <c r="BL228" s="15" t="s">
        <v>122</v>
      </c>
      <c r="BM228" s="15" t="s">
        <v>898</v>
      </c>
    </row>
    <row r="229" spans="2:65" s="1" customFormat="1" ht="19.5" x14ac:dyDescent="0.2">
      <c r="B229" s="32"/>
      <c r="C229" s="33"/>
      <c r="D229" s="175" t="s">
        <v>131</v>
      </c>
      <c r="E229" s="33"/>
      <c r="F229" s="176" t="s">
        <v>899</v>
      </c>
      <c r="G229" s="33"/>
      <c r="H229" s="33"/>
      <c r="I229" s="101"/>
      <c r="J229" s="33"/>
      <c r="K229" s="33"/>
      <c r="L229" s="36"/>
      <c r="M229" s="177"/>
      <c r="N229" s="58"/>
      <c r="O229" s="58"/>
      <c r="P229" s="58"/>
      <c r="Q229" s="58"/>
      <c r="R229" s="58"/>
      <c r="S229" s="58"/>
      <c r="T229" s="59"/>
      <c r="AT229" s="15" t="s">
        <v>131</v>
      </c>
      <c r="AU229" s="15" t="s">
        <v>84</v>
      </c>
    </row>
    <row r="230" spans="2:65" s="12" customFormat="1" ht="11.25" x14ac:dyDescent="0.2">
      <c r="B230" s="200"/>
      <c r="C230" s="201"/>
      <c r="D230" s="175" t="s">
        <v>138</v>
      </c>
      <c r="E230" s="202" t="s">
        <v>1</v>
      </c>
      <c r="F230" s="203" t="s">
        <v>900</v>
      </c>
      <c r="G230" s="201"/>
      <c r="H230" s="202" t="s">
        <v>1</v>
      </c>
      <c r="I230" s="204"/>
      <c r="J230" s="201"/>
      <c r="K230" s="201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138</v>
      </c>
      <c r="AU230" s="209" t="s">
        <v>84</v>
      </c>
      <c r="AV230" s="12" t="s">
        <v>23</v>
      </c>
      <c r="AW230" s="12" t="s">
        <v>37</v>
      </c>
      <c r="AX230" s="12" t="s">
        <v>75</v>
      </c>
      <c r="AY230" s="209" t="s">
        <v>123</v>
      </c>
    </row>
    <row r="231" spans="2:65" s="10" customFormat="1" ht="11.25" x14ac:dyDescent="0.2">
      <c r="B231" s="178"/>
      <c r="C231" s="179"/>
      <c r="D231" s="175" t="s">
        <v>138</v>
      </c>
      <c r="E231" s="180" t="s">
        <v>1</v>
      </c>
      <c r="F231" s="181" t="s">
        <v>901</v>
      </c>
      <c r="G231" s="179"/>
      <c r="H231" s="182">
        <v>1.1499999999999999</v>
      </c>
      <c r="I231" s="183"/>
      <c r="J231" s="179"/>
      <c r="K231" s="179"/>
      <c r="L231" s="184"/>
      <c r="M231" s="185"/>
      <c r="N231" s="186"/>
      <c r="O231" s="186"/>
      <c r="P231" s="186"/>
      <c r="Q231" s="186"/>
      <c r="R231" s="186"/>
      <c r="S231" s="186"/>
      <c r="T231" s="187"/>
      <c r="AT231" s="188" t="s">
        <v>138</v>
      </c>
      <c r="AU231" s="188" t="s">
        <v>84</v>
      </c>
      <c r="AV231" s="10" t="s">
        <v>84</v>
      </c>
      <c r="AW231" s="10" t="s">
        <v>37</v>
      </c>
      <c r="AX231" s="10" t="s">
        <v>75</v>
      </c>
      <c r="AY231" s="188" t="s">
        <v>123</v>
      </c>
    </row>
    <row r="232" spans="2:65" s="11" customFormat="1" ht="11.25" x14ac:dyDescent="0.2">
      <c r="B232" s="189"/>
      <c r="C232" s="190"/>
      <c r="D232" s="175" t="s">
        <v>138</v>
      </c>
      <c r="E232" s="191" t="s">
        <v>1</v>
      </c>
      <c r="F232" s="192" t="s">
        <v>140</v>
      </c>
      <c r="G232" s="190"/>
      <c r="H232" s="193">
        <v>1.1499999999999999</v>
      </c>
      <c r="I232" s="194"/>
      <c r="J232" s="190"/>
      <c r="K232" s="190"/>
      <c r="L232" s="195"/>
      <c r="M232" s="196"/>
      <c r="N232" s="197"/>
      <c r="O232" s="197"/>
      <c r="P232" s="197"/>
      <c r="Q232" s="197"/>
      <c r="R232" s="197"/>
      <c r="S232" s="197"/>
      <c r="T232" s="198"/>
      <c r="AT232" s="199" t="s">
        <v>138</v>
      </c>
      <c r="AU232" s="199" t="s">
        <v>84</v>
      </c>
      <c r="AV232" s="11" t="s">
        <v>122</v>
      </c>
      <c r="AW232" s="11" t="s">
        <v>37</v>
      </c>
      <c r="AX232" s="11" t="s">
        <v>23</v>
      </c>
      <c r="AY232" s="199" t="s">
        <v>123</v>
      </c>
    </row>
    <row r="233" spans="2:65" s="9" customFormat="1" ht="22.9" customHeight="1" x14ac:dyDescent="0.2">
      <c r="B233" s="149"/>
      <c r="C233" s="150"/>
      <c r="D233" s="151" t="s">
        <v>74</v>
      </c>
      <c r="E233" s="220" t="s">
        <v>712</v>
      </c>
      <c r="F233" s="220" t="s">
        <v>713</v>
      </c>
      <c r="G233" s="150"/>
      <c r="H233" s="150"/>
      <c r="I233" s="153"/>
      <c r="J233" s="221">
        <f>BK233</f>
        <v>0</v>
      </c>
      <c r="K233" s="150"/>
      <c r="L233" s="155"/>
      <c r="M233" s="156"/>
      <c r="N233" s="157"/>
      <c r="O233" s="157"/>
      <c r="P233" s="158">
        <f>SUM(P234:P237)</f>
        <v>0</v>
      </c>
      <c r="Q233" s="157"/>
      <c r="R233" s="158">
        <f>SUM(R234:R237)</f>
        <v>0</v>
      </c>
      <c r="S233" s="157"/>
      <c r="T233" s="159">
        <f>SUM(T234:T237)</f>
        <v>0</v>
      </c>
      <c r="AR233" s="160" t="s">
        <v>23</v>
      </c>
      <c r="AT233" s="161" t="s">
        <v>74</v>
      </c>
      <c r="AU233" s="161" t="s">
        <v>23</v>
      </c>
      <c r="AY233" s="160" t="s">
        <v>123</v>
      </c>
      <c r="BK233" s="162">
        <f>SUM(BK234:BK237)</f>
        <v>0</v>
      </c>
    </row>
    <row r="234" spans="2:65" s="1" customFormat="1" ht="16.5" customHeight="1" x14ac:dyDescent="0.2">
      <c r="B234" s="32"/>
      <c r="C234" s="163" t="s">
        <v>418</v>
      </c>
      <c r="D234" s="163" t="s">
        <v>124</v>
      </c>
      <c r="E234" s="164" t="s">
        <v>902</v>
      </c>
      <c r="F234" s="165" t="s">
        <v>903</v>
      </c>
      <c r="G234" s="166" t="s">
        <v>388</v>
      </c>
      <c r="H234" s="167">
        <v>218.70500000000001</v>
      </c>
      <c r="I234" s="168"/>
      <c r="J234" s="169">
        <f>ROUND(I234*H234,2)</f>
        <v>0</v>
      </c>
      <c r="K234" s="165" t="s">
        <v>213</v>
      </c>
      <c r="L234" s="36"/>
      <c r="M234" s="170" t="s">
        <v>1</v>
      </c>
      <c r="N234" s="171" t="s">
        <v>46</v>
      </c>
      <c r="O234" s="58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AR234" s="15" t="s">
        <v>122</v>
      </c>
      <c r="AT234" s="15" t="s">
        <v>124</v>
      </c>
      <c r="AU234" s="15" t="s">
        <v>84</v>
      </c>
      <c r="AY234" s="15" t="s">
        <v>123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5" t="s">
        <v>23</v>
      </c>
      <c r="BK234" s="174">
        <f>ROUND(I234*H234,2)</f>
        <v>0</v>
      </c>
      <c r="BL234" s="15" t="s">
        <v>122</v>
      </c>
      <c r="BM234" s="15" t="s">
        <v>904</v>
      </c>
    </row>
    <row r="235" spans="2:65" s="1" customFormat="1" ht="19.5" x14ac:dyDescent="0.2">
      <c r="B235" s="32"/>
      <c r="C235" s="33"/>
      <c r="D235" s="175" t="s">
        <v>131</v>
      </c>
      <c r="E235" s="33"/>
      <c r="F235" s="176" t="s">
        <v>905</v>
      </c>
      <c r="G235" s="33"/>
      <c r="H235" s="33"/>
      <c r="I235" s="101"/>
      <c r="J235" s="33"/>
      <c r="K235" s="33"/>
      <c r="L235" s="36"/>
      <c r="M235" s="177"/>
      <c r="N235" s="58"/>
      <c r="O235" s="58"/>
      <c r="P235" s="58"/>
      <c r="Q235" s="58"/>
      <c r="R235" s="58"/>
      <c r="S235" s="58"/>
      <c r="T235" s="59"/>
      <c r="AT235" s="15" t="s">
        <v>131</v>
      </c>
      <c r="AU235" s="15" t="s">
        <v>84</v>
      </c>
    </row>
    <row r="236" spans="2:65" s="1" customFormat="1" ht="16.5" customHeight="1" x14ac:dyDescent="0.2">
      <c r="B236" s="32"/>
      <c r="C236" s="163" t="s">
        <v>430</v>
      </c>
      <c r="D236" s="163" t="s">
        <v>124</v>
      </c>
      <c r="E236" s="164" t="s">
        <v>906</v>
      </c>
      <c r="F236" s="165" t="s">
        <v>907</v>
      </c>
      <c r="G236" s="166" t="s">
        <v>388</v>
      </c>
      <c r="H236" s="167">
        <v>218.70500000000001</v>
      </c>
      <c r="I236" s="168"/>
      <c r="J236" s="169">
        <f>ROUND(I236*H236,2)</f>
        <v>0</v>
      </c>
      <c r="K236" s="165" t="s">
        <v>213</v>
      </c>
      <c r="L236" s="36"/>
      <c r="M236" s="170" t="s">
        <v>1</v>
      </c>
      <c r="N236" s="171" t="s">
        <v>46</v>
      </c>
      <c r="O236" s="58"/>
      <c r="P236" s="172">
        <f>O236*H236</f>
        <v>0</v>
      </c>
      <c r="Q236" s="172">
        <v>0</v>
      </c>
      <c r="R236" s="172">
        <f>Q236*H236</f>
        <v>0</v>
      </c>
      <c r="S236" s="172">
        <v>0</v>
      </c>
      <c r="T236" s="173">
        <f>S236*H236</f>
        <v>0</v>
      </c>
      <c r="AR236" s="15" t="s">
        <v>122</v>
      </c>
      <c r="AT236" s="15" t="s">
        <v>124</v>
      </c>
      <c r="AU236" s="15" t="s">
        <v>84</v>
      </c>
      <c r="AY236" s="15" t="s">
        <v>123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5" t="s">
        <v>23</v>
      </c>
      <c r="BK236" s="174">
        <f>ROUND(I236*H236,2)</f>
        <v>0</v>
      </c>
      <c r="BL236" s="15" t="s">
        <v>122</v>
      </c>
      <c r="BM236" s="15" t="s">
        <v>908</v>
      </c>
    </row>
    <row r="237" spans="2:65" s="1" customFormat="1" ht="19.5" x14ac:dyDescent="0.2">
      <c r="B237" s="32"/>
      <c r="C237" s="33"/>
      <c r="D237" s="175" t="s">
        <v>131</v>
      </c>
      <c r="E237" s="33"/>
      <c r="F237" s="176" t="s">
        <v>909</v>
      </c>
      <c r="G237" s="33"/>
      <c r="H237" s="33"/>
      <c r="I237" s="101"/>
      <c r="J237" s="33"/>
      <c r="K237" s="33"/>
      <c r="L237" s="36"/>
      <c r="M237" s="177"/>
      <c r="N237" s="58"/>
      <c r="O237" s="58"/>
      <c r="P237" s="58"/>
      <c r="Q237" s="58"/>
      <c r="R237" s="58"/>
      <c r="S237" s="58"/>
      <c r="T237" s="59"/>
      <c r="AT237" s="15" t="s">
        <v>131</v>
      </c>
      <c r="AU237" s="15" t="s">
        <v>84</v>
      </c>
    </row>
    <row r="238" spans="2:65" s="9" customFormat="1" ht="25.9" customHeight="1" x14ac:dyDescent="0.2">
      <c r="B238" s="149"/>
      <c r="C238" s="150"/>
      <c r="D238" s="151" t="s">
        <v>74</v>
      </c>
      <c r="E238" s="152" t="s">
        <v>719</v>
      </c>
      <c r="F238" s="152" t="s">
        <v>720</v>
      </c>
      <c r="G238" s="150"/>
      <c r="H238" s="150"/>
      <c r="I238" s="153"/>
      <c r="J238" s="154">
        <f>BK238</f>
        <v>0</v>
      </c>
      <c r="K238" s="150"/>
      <c r="L238" s="155"/>
      <c r="M238" s="156"/>
      <c r="N238" s="157"/>
      <c r="O238" s="157"/>
      <c r="P238" s="158">
        <f>P239</f>
        <v>0</v>
      </c>
      <c r="Q238" s="157"/>
      <c r="R238" s="158">
        <f>R239</f>
        <v>2.0999999999999999E-3</v>
      </c>
      <c r="S238" s="157"/>
      <c r="T238" s="159">
        <f>T239</f>
        <v>0</v>
      </c>
      <c r="AR238" s="160" t="s">
        <v>84</v>
      </c>
      <c r="AT238" s="161" t="s">
        <v>74</v>
      </c>
      <c r="AU238" s="161" t="s">
        <v>75</v>
      </c>
      <c r="AY238" s="160" t="s">
        <v>123</v>
      </c>
      <c r="BK238" s="162">
        <f>BK239</f>
        <v>0</v>
      </c>
    </row>
    <row r="239" spans="2:65" s="9" customFormat="1" ht="22.9" customHeight="1" x14ac:dyDescent="0.2">
      <c r="B239" s="149"/>
      <c r="C239" s="150"/>
      <c r="D239" s="151" t="s">
        <v>74</v>
      </c>
      <c r="E239" s="220" t="s">
        <v>721</v>
      </c>
      <c r="F239" s="220" t="s">
        <v>722</v>
      </c>
      <c r="G239" s="150"/>
      <c r="H239" s="150"/>
      <c r="I239" s="153"/>
      <c r="J239" s="221">
        <f>BK239</f>
        <v>0</v>
      </c>
      <c r="K239" s="150"/>
      <c r="L239" s="155"/>
      <c r="M239" s="156"/>
      <c r="N239" s="157"/>
      <c r="O239" s="157"/>
      <c r="P239" s="158">
        <f>SUM(P240:P244)</f>
        <v>0</v>
      </c>
      <c r="Q239" s="157"/>
      <c r="R239" s="158">
        <f>SUM(R240:R244)</f>
        <v>2.0999999999999999E-3</v>
      </c>
      <c r="S239" s="157"/>
      <c r="T239" s="159">
        <f>SUM(T240:T244)</f>
        <v>0</v>
      </c>
      <c r="AR239" s="160" t="s">
        <v>84</v>
      </c>
      <c r="AT239" s="161" t="s">
        <v>74</v>
      </c>
      <c r="AU239" s="161" t="s">
        <v>23</v>
      </c>
      <c r="AY239" s="160" t="s">
        <v>123</v>
      </c>
      <c r="BK239" s="162">
        <f>SUM(BK240:BK244)</f>
        <v>0</v>
      </c>
    </row>
    <row r="240" spans="2:65" s="1" customFormat="1" ht="16.5" customHeight="1" x14ac:dyDescent="0.2">
      <c r="B240" s="32"/>
      <c r="C240" s="163" t="s">
        <v>435</v>
      </c>
      <c r="D240" s="163" t="s">
        <v>124</v>
      </c>
      <c r="E240" s="164" t="s">
        <v>746</v>
      </c>
      <c r="F240" s="165" t="s">
        <v>747</v>
      </c>
      <c r="G240" s="166" t="s">
        <v>503</v>
      </c>
      <c r="H240" s="167">
        <v>30</v>
      </c>
      <c r="I240" s="168"/>
      <c r="J240" s="169">
        <f>ROUND(I240*H240,2)</f>
        <v>0</v>
      </c>
      <c r="K240" s="165" t="s">
        <v>1</v>
      </c>
      <c r="L240" s="36"/>
      <c r="M240" s="170" t="s">
        <v>1</v>
      </c>
      <c r="N240" s="171" t="s">
        <v>46</v>
      </c>
      <c r="O240" s="58"/>
      <c r="P240" s="172">
        <f>O240*H240</f>
        <v>0</v>
      </c>
      <c r="Q240" s="172">
        <v>6.9999999999999994E-5</v>
      </c>
      <c r="R240" s="172">
        <f>Q240*H240</f>
        <v>2.0999999999999999E-3</v>
      </c>
      <c r="S240" s="172">
        <v>0</v>
      </c>
      <c r="T240" s="173">
        <f>S240*H240</f>
        <v>0</v>
      </c>
      <c r="AR240" s="15" t="s">
        <v>301</v>
      </c>
      <c r="AT240" s="15" t="s">
        <v>124</v>
      </c>
      <c r="AU240" s="15" t="s">
        <v>84</v>
      </c>
      <c r="AY240" s="15" t="s">
        <v>123</v>
      </c>
      <c r="BE240" s="174">
        <f>IF(N240="základní",J240,0)</f>
        <v>0</v>
      </c>
      <c r="BF240" s="174">
        <f>IF(N240="snížená",J240,0)</f>
        <v>0</v>
      </c>
      <c r="BG240" s="174">
        <f>IF(N240="zákl. přenesená",J240,0)</f>
        <v>0</v>
      </c>
      <c r="BH240" s="174">
        <f>IF(N240="sníž. přenesená",J240,0)</f>
        <v>0</v>
      </c>
      <c r="BI240" s="174">
        <f>IF(N240="nulová",J240,0)</f>
        <v>0</v>
      </c>
      <c r="BJ240" s="15" t="s">
        <v>23</v>
      </c>
      <c r="BK240" s="174">
        <f>ROUND(I240*H240,2)</f>
        <v>0</v>
      </c>
      <c r="BL240" s="15" t="s">
        <v>301</v>
      </c>
      <c r="BM240" s="15" t="s">
        <v>910</v>
      </c>
    </row>
    <row r="241" spans="2:65" s="1" customFormat="1" ht="11.25" x14ac:dyDescent="0.2">
      <c r="B241" s="32"/>
      <c r="C241" s="33"/>
      <c r="D241" s="175" t="s">
        <v>131</v>
      </c>
      <c r="E241" s="33"/>
      <c r="F241" s="176" t="s">
        <v>749</v>
      </c>
      <c r="G241" s="33"/>
      <c r="H241" s="33"/>
      <c r="I241" s="101"/>
      <c r="J241" s="33"/>
      <c r="K241" s="33"/>
      <c r="L241" s="36"/>
      <c r="M241" s="177"/>
      <c r="N241" s="58"/>
      <c r="O241" s="58"/>
      <c r="P241" s="58"/>
      <c r="Q241" s="58"/>
      <c r="R241" s="58"/>
      <c r="S241" s="58"/>
      <c r="T241" s="59"/>
      <c r="AT241" s="15" t="s">
        <v>131</v>
      </c>
      <c r="AU241" s="15" t="s">
        <v>84</v>
      </c>
    </row>
    <row r="242" spans="2:65" s="10" customFormat="1" ht="11.25" x14ac:dyDescent="0.2">
      <c r="B242" s="178"/>
      <c r="C242" s="179"/>
      <c r="D242" s="175" t="s">
        <v>138</v>
      </c>
      <c r="E242" s="180" t="s">
        <v>1</v>
      </c>
      <c r="F242" s="181" t="s">
        <v>911</v>
      </c>
      <c r="G242" s="179"/>
      <c r="H242" s="182">
        <v>20</v>
      </c>
      <c r="I242" s="183"/>
      <c r="J242" s="179"/>
      <c r="K242" s="179"/>
      <c r="L242" s="184"/>
      <c r="M242" s="185"/>
      <c r="N242" s="186"/>
      <c r="O242" s="186"/>
      <c r="P242" s="186"/>
      <c r="Q242" s="186"/>
      <c r="R242" s="186"/>
      <c r="S242" s="186"/>
      <c r="T242" s="187"/>
      <c r="AT242" s="188" t="s">
        <v>138</v>
      </c>
      <c r="AU242" s="188" t="s">
        <v>84</v>
      </c>
      <c r="AV242" s="10" t="s">
        <v>84</v>
      </c>
      <c r="AW242" s="10" t="s">
        <v>37</v>
      </c>
      <c r="AX242" s="10" t="s">
        <v>75</v>
      </c>
      <c r="AY242" s="188" t="s">
        <v>123</v>
      </c>
    </row>
    <row r="243" spans="2:65" s="10" customFormat="1" ht="11.25" x14ac:dyDescent="0.2">
      <c r="B243" s="178"/>
      <c r="C243" s="179"/>
      <c r="D243" s="175" t="s">
        <v>138</v>
      </c>
      <c r="E243" s="180" t="s">
        <v>1</v>
      </c>
      <c r="F243" s="181" t="s">
        <v>912</v>
      </c>
      <c r="G243" s="179"/>
      <c r="H243" s="182">
        <v>10</v>
      </c>
      <c r="I243" s="183"/>
      <c r="J243" s="179"/>
      <c r="K243" s="179"/>
      <c r="L243" s="184"/>
      <c r="M243" s="185"/>
      <c r="N243" s="186"/>
      <c r="O243" s="186"/>
      <c r="P243" s="186"/>
      <c r="Q243" s="186"/>
      <c r="R243" s="186"/>
      <c r="S243" s="186"/>
      <c r="T243" s="187"/>
      <c r="AT243" s="188" t="s">
        <v>138</v>
      </c>
      <c r="AU243" s="188" t="s">
        <v>84</v>
      </c>
      <c r="AV243" s="10" t="s">
        <v>84</v>
      </c>
      <c r="AW243" s="10" t="s">
        <v>37</v>
      </c>
      <c r="AX243" s="10" t="s">
        <v>75</v>
      </c>
      <c r="AY243" s="188" t="s">
        <v>123</v>
      </c>
    </row>
    <row r="244" spans="2:65" s="11" customFormat="1" ht="11.25" x14ac:dyDescent="0.2">
      <c r="B244" s="189"/>
      <c r="C244" s="190"/>
      <c r="D244" s="175" t="s">
        <v>138</v>
      </c>
      <c r="E244" s="191" t="s">
        <v>1</v>
      </c>
      <c r="F244" s="192" t="s">
        <v>140</v>
      </c>
      <c r="G244" s="190"/>
      <c r="H244" s="193">
        <v>30</v>
      </c>
      <c r="I244" s="194"/>
      <c r="J244" s="190"/>
      <c r="K244" s="190"/>
      <c r="L244" s="195"/>
      <c r="M244" s="196"/>
      <c r="N244" s="197"/>
      <c r="O244" s="197"/>
      <c r="P244" s="197"/>
      <c r="Q244" s="197"/>
      <c r="R244" s="197"/>
      <c r="S244" s="197"/>
      <c r="T244" s="198"/>
      <c r="AT244" s="199" t="s">
        <v>138</v>
      </c>
      <c r="AU244" s="199" t="s">
        <v>84</v>
      </c>
      <c r="AV244" s="11" t="s">
        <v>122</v>
      </c>
      <c r="AW244" s="11" t="s">
        <v>37</v>
      </c>
      <c r="AX244" s="11" t="s">
        <v>23</v>
      </c>
      <c r="AY244" s="199" t="s">
        <v>123</v>
      </c>
    </row>
    <row r="245" spans="2:65" s="9" customFormat="1" ht="25.9" customHeight="1" x14ac:dyDescent="0.2">
      <c r="B245" s="149"/>
      <c r="C245" s="150"/>
      <c r="D245" s="151" t="s">
        <v>74</v>
      </c>
      <c r="E245" s="152" t="s">
        <v>320</v>
      </c>
      <c r="F245" s="152" t="s">
        <v>757</v>
      </c>
      <c r="G245" s="150"/>
      <c r="H245" s="150"/>
      <c r="I245" s="153"/>
      <c r="J245" s="154">
        <f>BK245</f>
        <v>0</v>
      </c>
      <c r="K245" s="150"/>
      <c r="L245" s="155"/>
      <c r="M245" s="156"/>
      <c r="N245" s="157"/>
      <c r="O245" s="157"/>
      <c r="P245" s="158">
        <f>P246</f>
        <v>0</v>
      </c>
      <c r="Q245" s="157"/>
      <c r="R245" s="158">
        <f>R246</f>
        <v>6.9999999999999999E-4</v>
      </c>
      <c r="S245" s="157"/>
      <c r="T245" s="159">
        <f>T246</f>
        <v>0</v>
      </c>
      <c r="AR245" s="160" t="s">
        <v>141</v>
      </c>
      <c r="AT245" s="161" t="s">
        <v>74</v>
      </c>
      <c r="AU245" s="161" t="s">
        <v>75</v>
      </c>
      <c r="AY245" s="160" t="s">
        <v>123</v>
      </c>
      <c r="BK245" s="162">
        <f>BK246</f>
        <v>0</v>
      </c>
    </row>
    <row r="246" spans="2:65" s="9" customFormat="1" ht="22.9" customHeight="1" x14ac:dyDescent="0.2">
      <c r="B246" s="149"/>
      <c r="C246" s="150"/>
      <c r="D246" s="151" t="s">
        <v>74</v>
      </c>
      <c r="E246" s="220" t="s">
        <v>758</v>
      </c>
      <c r="F246" s="220" t="s">
        <v>759</v>
      </c>
      <c r="G246" s="150"/>
      <c r="H246" s="150"/>
      <c r="I246" s="153"/>
      <c r="J246" s="221">
        <f>BK246</f>
        <v>0</v>
      </c>
      <c r="K246" s="150"/>
      <c r="L246" s="155"/>
      <c r="M246" s="156"/>
      <c r="N246" s="157"/>
      <c r="O246" s="157"/>
      <c r="P246" s="158">
        <f>SUM(P247:P250)</f>
        <v>0</v>
      </c>
      <c r="Q246" s="157"/>
      <c r="R246" s="158">
        <f>SUM(R247:R250)</f>
        <v>6.9999999999999999E-4</v>
      </c>
      <c r="S246" s="157"/>
      <c r="T246" s="159">
        <f>SUM(T247:T250)</f>
        <v>0</v>
      </c>
      <c r="AR246" s="160" t="s">
        <v>141</v>
      </c>
      <c r="AT246" s="161" t="s">
        <v>74</v>
      </c>
      <c r="AU246" s="161" t="s">
        <v>23</v>
      </c>
      <c r="AY246" s="160" t="s">
        <v>123</v>
      </c>
      <c r="BK246" s="162">
        <f>SUM(BK247:BK250)</f>
        <v>0</v>
      </c>
    </row>
    <row r="247" spans="2:65" s="1" customFormat="1" ht="16.5" customHeight="1" x14ac:dyDescent="0.2">
      <c r="B247" s="32"/>
      <c r="C247" s="163" t="s">
        <v>440</v>
      </c>
      <c r="D247" s="163" t="s">
        <v>124</v>
      </c>
      <c r="E247" s="164" t="s">
        <v>761</v>
      </c>
      <c r="F247" s="165" t="s">
        <v>762</v>
      </c>
      <c r="G247" s="166" t="s">
        <v>219</v>
      </c>
      <c r="H247" s="167">
        <v>2</v>
      </c>
      <c r="I247" s="168"/>
      <c r="J247" s="169">
        <f>ROUND(I247*H247,2)</f>
        <v>0</v>
      </c>
      <c r="K247" s="165" t="s">
        <v>1</v>
      </c>
      <c r="L247" s="36"/>
      <c r="M247" s="170" t="s">
        <v>1</v>
      </c>
      <c r="N247" s="171" t="s">
        <v>46</v>
      </c>
      <c r="O247" s="58"/>
      <c r="P247" s="172">
        <f>O247*H247</f>
        <v>0</v>
      </c>
      <c r="Q247" s="172">
        <v>3.5E-4</v>
      </c>
      <c r="R247" s="172">
        <f>Q247*H247</f>
        <v>6.9999999999999999E-4</v>
      </c>
      <c r="S247" s="172">
        <v>0</v>
      </c>
      <c r="T247" s="173">
        <f>S247*H247</f>
        <v>0</v>
      </c>
      <c r="AR247" s="15" t="s">
        <v>612</v>
      </c>
      <c r="AT247" s="15" t="s">
        <v>124</v>
      </c>
      <c r="AU247" s="15" t="s">
        <v>84</v>
      </c>
      <c r="AY247" s="15" t="s">
        <v>123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5" t="s">
        <v>23</v>
      </c>
      <c r="BK247" s="174">
        <f>ROUND(I247*H247,2)</f>
        <v>0</v>
      </c>
      <c r="BL247" s="15" t="s">
        <v>612</v>
      </c>
      <c r="BM247" s="15" t="s">
        <v>913</v>
      </c>
    </row>
    <row r="248" spans="2:65" s="1" customFormat="1" ht="11.25" x14ac:dyDescent="0.2">
      <c r="B248" s="32"/>
      <c r="C248" s="33"/>
      <c r="D248" s="175" t="s">
        <v>131</v>
      </c>
      <c r="E248" s="33"/>
      <c r="F248" s="176" t="s">
        <v>764</v>
      </c>
      <c r="G248" s="33"/>
      <c r="H248" s="33"/>
      <c r="I248" s="101"/>
      <c r="J248" s="33"/>
      <c r="K248" s="33"/>
      <c r="L248" s="36"/>
      <c r="M248" s="177"/>
      <c r="N248" s="58"/>
      <c r="O248" s="58"/>
      <c r="P248" s="58"/>
      <c r="Q248" s="58"/>
      <c r="R248" s="58"/>
      <c r="S248" s="58"/>
      <c r="T248" s="59"/>
      <c r="AT248" s="15" t="s">
        <v>131</v>
      </c>
      <c r="AU248" s="15" t="s">
        <v>84</v>
      </c>
    </row>
    <row r="249" spans="2:65" s="10" customFormat="1" ht="22.5" x14ac:dyDescent="0.2">
      <c r="B249" s="178"/>
      <c r="C249" s="179"/>
      <c r="D249" s="175" t="s">
        <v>138</v>
      </c>
      <c r="E249" s="180" t="s">
        <v>1</v>
      </c>
      <c r="F249" s="181" t="s">
        <v>914</v>
      </c>
      <c r="G249" s="179"/>
      <c r="H249" s="182">
        <v>2</v>
      </c>
      <c r="I249" s="183"/>
      <c r="J249" s="179"/>
      <c r="K249" s="179"/>
      <c r="L249" s="184"/>
      <c r="M249" s="185"/>
      <c r="N249" s="186"/>
      <c r="O249" s="186"/>
      <c r="P249" s="186"/>
      <c r="Q249" s="186"/>
      <c r="R249" s="186"/>
      <c r="S249" s="186"/>
      <c r="T249" s="187"/>
      <c r="AT249" s="188" t="s">
        <v>138</v>
      </c>
      <c r="AU249" s="188" t="s">
        <v>84</v>
      </c>
      <c r="AV249" s="10" t="s">
        <v>84</v>
      </c>
      <c r="AW249" s="10" t="s">
        <v>37</v>
      </c>
      <c r="AX249" s="10" t="s">
        <v>75</v>
      </c>
      <c r="AY249" s="188" t="s">
        <v>123</v>
      </c>
    </row>
    <row r="250" spans="2:65" s="11" customFormat="1" ht="11.25" x14ac:dyDescent="0.2">
      <c r="B250" s="189"/>
      <c r="C250" s="190"/>
      <c r="D250" s="175" t="s">
        <v>138</v>
      </c>
      <c r="E250" s="191" t="s">
        <v>1</v>
      </c>
      <c r="F250" s="192" t="s">
        <v>140</v>
      </c>
      <c r="G250" s="190"/>
      <c r="H250" s="193">
        <v>2</v>
      </c>
      <c r="I250" s="194"/>
      <c r="J250" s="190"/>
      <c r="K250" s="190"/>
      <c r="L250" s="195"/>
      <c r="M250" s="210"/>
      <c r="N250" s="211"/>
      <c r="O250" s="211"/>
      <c r="P250" s="211"/>
      <c r="Q250" s="211"/>
      <c r="R250" s="211"/>
      <c r="S250" s="211"/>
      <c r="T250" s="212"/>
      <c r="AT250" s="199" t="s">
        <v>138</v>
      </c>
      <c r="AU250" s="199" t="s">
        <v>84</v>
      </c>
      <c r="AV250" s="11" t="s">
        <v>122</v>
      </c>
      <c r="AW250" s="11" t="s">
        <v>37</v>
      </c>
      <c r="AX250" s="11" t="s">
        <v>23</v>
      </c>
      <c r="AY250" s="199" t="s">
        <v>123</v>
      </c>
    </row>
    <row r="251" spans="2:65" s="1" customFormat="1" ht="6.95" customHeight="1" x14ac:dyDescent="0.2">
      <c r="B251" s="44"/>
      <c r="C251" s="45"/>
      <c r="D251" s="45"/>
      <c r="E251" s="45"/>
      <c r="F251" s="45"/>
      <c r="G251" s="45"/>
      <c r="H251" s="45"/>
      <c r="I251" s="123"/>
      <c r="J251" s="45"/>
      <c r="K251" s="45"/>
      <c r="L251" s="36"/>
    </row>
  </sheetData>
  <sheetProtection algorithmName="SHA-512" hashValue="65sk17rwn/6+YS5IPPcD55PySPNit7FiEoOnA+bALT7TMNQL82iPUFs4ScVAy0lhK7B3Xbrpfgcn3xMD7x4/Qg==" saltValue="a3CrAw2LlGDVu7Nsqqp7+N5rgPm71N/Uvw4wsRUmN+x3POK9nJjDRld2ldpZBEIuilE+3/t8a+AL6lUZFN51sg==" spinCount="100000" sheet="1" objects="1" scenarios="1" formatColumns="0" formatRows="0" autoFilter="0"/>
  <autoFilter ref="C89:K250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0"/>
  <sheetViews>
    <sheetView showGridLines="0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5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93</v>
      </c>
    </row>
    <row r="3" spans="2:46" ht="6.95" customHeight="1" x14ac:dyDescent="0.2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84</v>
      </c>
    </row>
    <row r="4" spans="2:46" ht="24.95" customHeight="1" x14ac:dyDescent="0.2">
      <c r="B4" s="18"/>
      <c r="D4" s="99" t="s">
        <v>94</v>
      </c>
      <c r="L4" s="18"/>
      <c r="M4" s="22" t="s">
        <v>10</v>
      </c>
      <c r="AT4" s="15" t="s">
        <v>4</v>
      </c>
    </row>
    <row r="5" spans="2:46" ht="6.95" customHeight="1" x14ac:dyDescent="0.2">
      <c r="B5" s="18"/>
      <c r="L5" s="18"/>
    </row>
    <row r="6" spans="2:46" ht="12" customHeight="1" x14ac:dyDescent="0.2">
      <c r="B6" s="18"/>
      <c r="D6" s="100" t="s">
        <v>16</v>
      </c>
      <c r="L6" s="18"/>
    </row>
    <row r="7" spans="2:46" ht="16.5" customHeight="1" x14ac:dyDescent="0.2">
      <c r="B7" s="18"/>
      <c r="E7" s="275" t="str">
        <f>'Rekapitulace stavby'!K6</f>
        <v>Rekonstrukce vodní nádrže na parc.č.51/12, k.ú.Kamýk u Velkých Přílep</v>
      </c>
      <c r="F7" s="276"/>
      <c r="G7" s="276"/>
      <c r="H7" s="276"/>
      <c r="L7" s="18"/>
    </row>
    <row r="8" spans="2:46" s="1" customFormat="1" ht="12" customHeight="1" x14ac:dyDescent="0.2">
      <c r="B8" s="36"/>
      <c r="D8" s="100" t="s">
        <v>95</v>
      </c>
      <c r="I8" s="101"/>
      <c r="L8" s="36"/>
    </row>
    <row r="9" spans="2:46" s="1" customFormat="1" ht="36.950000000000003" customHeight="1" x14ac:dyDescent="0.2">
      <c r="B9" s="36"/>
      <c r="E9" s="277" t="s">
        <v>915</v>
      </c>
      <c r="F9" s="278"/>
      <c r="G9" s="278"/>
      <c r="H9" s="278"/>
      <c r="I9" s="101"/>
      <c r="L9" s="36"/>
    </row>
    <row r="10" spans="2:46" s="1" customFormat="1" ht="11.25" x14ac:dyDescent="0.2">
      <c r="B10" s="36"/>
      <c r="I10" s="101"/>
      <c r="L10" s="36"/>
    </row>
    <row r="11" spans="2:46" s="1" customFormat="1" ht="12" customHeight="1" x14ac:dyDescent="0.2">
      <c r="B11" s="36"/>
      <c r="D11" s="100" t="s">
        <v>19</v>
      </c>
      <c r="F11" s="15" t="s">
        <v>20</v>
      </c>
      <c r="I11" s="102" t="s">
        <v>21</v>
      </c>
      <c r="J11" s="15" t="s">
        <v>1</v>
      </c>
      <c r="L11" s="36"/>
    </row>
    <row r="12" spans="2:46" s="1" customFormat="1" ht="12" customHeight="1" x14ac:dyDescent="0.2">
      <c r="B12" s="36"/>
      <c r="D12" s="100" t="s">
        <v>24</v>
      </c>
      <c r="F12" s="15" t="s">
        <v>25</v>
      </c>
      <c r="I12" s="102" t="s">
        <v>26</v>
      </c>
      <c r="J12" s="103">
        <f>'Rekapitulace stavby'!AN8</f>
        <v>43739</v>
      </c>
      <c r="L12" s="36"/>
    </row>
    <row r="13" spans="2:46" s="1" customFormat="1" ht="10.9" customHeight="1" x14ac:dyDescent="0.2">
      <c r="B13" s="36"/>
      <c r="I13" s="101"/>
      <c r="L13" s="36"/>
    </row>
    <row r="14" spans="2:46" s="1" customFormat="1" ht="12" customHeight="1" x14ac:dyDescent="0.2">
      <c r="B14" s="36"/>
      <c r="D14" s="100" t="s">
        <v>29</v>
      </c>
      <c r="I14" s="102" t="s">
        <v>30</v>
      </c>
      <c r="J14" s="15" t="s">
        <v>1</v>
      </c>
      <c r="L14" s="36"/>
    </row>
    <row r="15" spans="2:46" s="1" customFormat="1" ht="18" customHeight="1" x14ac:dyDescent="0.2">
      <c r="B15" s="36"/>
      <c r="E15" s="15" t="s">
        <v>31</v>
      </c>
      <c r="I15" s="102" t="s">
        <v>32</v>
      </c>
      <c r="J15" s="15" t="s">
        <v>1</v>
      </c>
      <c r="L15" s="36"/>
    </row>
    <row r="16" spans="2:46" s="1" customFormat="1" ht="6.95" customHeight="1" x14ac:dyDescent="0.2">
      <c r="B16" s="36"/>
      <c r="I16" s="101"/>
      <c r="L16" s="36"/>
    </row>
    <row r="17" spans="2:12" s="1" customFormat="1" ht="12" customHeight="1" x14ac:dyDescent="0.2">
      <c r="B17" s="36"/>
      <c r="D17" s="100" t="s">
        <v>33</v>
      </c>
      <c r="I17" s="102" t="s">
        <v>30</v>
      </c>
      <c r="J17" s="28" t="str">
        <f>'Rekapitulace stavby'!AN13</f>
        <v>Vyplň údaj</v>
      </c>
      <c r="L17" s="36"/>
    </row>
    <row r="18" spans="2:12" s="1" customFormat="1" ht="18" customHeight="1" x14ac:dyDescent="0.2">
      <c r="B18" s="36"/>
      <c r="E18" s="279" t="str">
        <f>'Rekapitulace stavby'!E14</f>
        <v>Vyplň údaj</v>
      </c>
      <c r="F18" s="280"/>
      <c r="G18" s="280"/>
      <c r="H18" s="280"/>
      <c r="I18" s="102" t="s">
        <v>32</v>
      </c>
      <c r="J18" s="28" t="str">
        <f>'Rekapitulace stavby'!AN14</f>
        <v>Vyplň údaj</v>
      </c>
      <c r="L18" s="36"/>
    </row>
    <row r="19" spans="2:12" s="1" customFormat="1" ht="6.95" customHeight="1" x14ac:dyDescent="0.2">
      <c r="B19" s="36"/>
      <c r="I19" s="101"/>
      <c r="L19" s="36"/>
    </row>
    <row r="20" spans="2:12" s="1" customFormat="1" ht="12" customHeight="1" x14ac:dyDescent="0.2">
      <c r="B20" s="36"/>
      <c r="D20" s="100" t="s">
        <v>35</v>
      </c>
      <c r="I20" s="102" t="s">
        <v>30</v>
      </c>
      <c r="J20" s="15" t="s">
        <v>1</v>
      </c>
      <c r="L20" s="36"/>
    </row>
    <row r="21" spans="2:12" s="1" customFormat="1" ht="18" customHeight="1" x14ac:dyDescent="0.2">
      <c r="B21" s="36"/>
      <c r="E21" s="15" t="s">
        <v>36</v>
      </c>
      <c r="I21" s="102" t="s">
        <v>32</v>
      </c>
      <c r="J21" s="15" t="s">
        <v>1</v>
      </c>
      <c r="L21" s="36"/>
    </row>
    <row r="22" spans="2:12" s="1" customFormat="1" ht="6.95" customHeight="1" x14ac:dyDescent="0.2">
      <c r="B22" s="36"/>
      <c r="I22" s="101"/>
      <c r="L22" s="36"/>
    </row>
    <row r="23" spans="2:12" s="1" customFormat="1" ht="12" customHeight="1" x14ac:dyDescent="0.2">
      <c r="B23" s="36"/>
      <c r="D23" s="100" t="s">
        <v>38</v>
      </c>
      <c r="I23" s="102" t="s">
        <v>30</v>
      </c>
      <c r="J23" s="15" t="s">
        <v>1</v>
      </c>
      <c r="L23" s="36"/>
    </row>
    <row r="24" spans="2:12" s="1" customFormat="1" ht="18" customHeight="1" x14ac:dyDescent="0.2">
      <c r="B24" s="36"/>
      <c r="E24" s="15" t="s">
        <v>36</v>
      </c>
      <c r="I24" s="102" t="s">
        <v>32</v>
      </c>
      <c r="J24" s="15" t="s">
        <v>1</v>
      </c>
      <c r="L24" s="36"/>
    </row>
    <row r="25" spans="2:12" s="1" customFormat="1" ht="6.95" customHeight="1" x14ac:dyDescent="0.2">
      <c r="B25" s="36"/>
      <c r="I25" s="101"/>
      <c r="L25" s="36"/>
    </row>
    <row r="26" spans="2:12" s="1" customFormat="1" ht="12" customHeight="1" x14ac:dyDescent="0.2">
      <c r="B26" s="36"/>
      <c r="D26" s="100" t="s">
        <v>39</v>
      </c>
      <c r="I26" s="101"/>
      <c r="L26" s="36"/>
    </row>
    <row r="27" spans="2:12" s="6" customFormat="1" ht="16.5" customHeight="1" x14ac:dyDescent="0.2">
      <c r="B27" s="104"/>
      <c r="E27" s="281" t="s">
        <v>1</v>
      </c>
      <c r="F27" s="281"/>
      <c r="G27" s="281"/>
      <c r="H27" s="281"/>
      <c r="I27" s="105"/>
      <c r="L27" s="104"/>
    </row>
    <row r="28" spans="2:12" s="1" customFormat="1" ht="6.95" customHeight="1" x14ac:dyDescent="0.2">
      <c r="B28" s="36"/>
      <c r="I28" s="101"/>
      <c r="L28" s="36"/>
    </row>
    <row r="29" spans="2:12" s="1" customFormat="1" ht="6.95" customHeight="1" x14ac:dyDescent="0.2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 x14ac:dyDescent="0.2">
      <c r="B30" s="36"/>
      <c r="D30" s="107" t="s">
        <v>41</v>
      </c>
      <c r="I30" s="101"/>
      <c r="J30" s="108">
        <f>ROUND(J85, 2)</f>
        <v>0</v>
      </c>
      <c r="L30" s="36"/>
    </row>
    <row r="31" spans="2:12" s="1" customFormat="1" ht="6.95" customHeight="1" x14ac:dyDescent="0.2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 x14ac:dyDescent="0.2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 x14ac:dyDescent="0.2">
      <c r="B33" s="36"/>
      <c r="D33" s="100" t="s">
        <v>45</v>
      </c>
      <c r="E33" s="100" t="s">
        <v>46</v>
      </c>
      <c r="F33" s="111">
        <f>ROUND((SUM(BE85:BE239)),  2)</f>
        <v>0</v>
      </c>
      <c r="I33" s="112">
        <v>0.21</v>
      </c>
      <c r="J33" s="111">
        <f>ROUND(((SUM(BE85:BE239))*I33),  2)</f>
        <v>0</v>
      </c>
      <c r="L33" s="36"/>
    </row>
    <row r="34" spans="2:12" s="1" customFormat="1" ht="14.45" customHeight="1" x14ac:dyDescent="0.2">
      <c r="B34" s="36"/>
      <c r="E34" s="100" t="s">
        <v>47</v>
      </c>
      <c r="F34" s="111">
        <f>ROUND((SUM(BF85:BF239)),  2)</f>
        <v>0</v>
      </c>
      <c r="I34" s="112">
        <v>0.15</v>
      </c>
      <c r="J34" s="111">
        <f>ROUND(((SUM(BF85:BF239))*I34),  2)</f>
        <v>0</v>
      </c>
      <c r="L34" s="36"/>
    </row>
    <row r="35" spans="2:12" s="1" customFormat="1" ht="14.45" hidden="1" customHeight="1" x14ac:dyDescent="0.2">
      <c r="B35" s="36"/>
      <c r="E35" s="100" t="s">
        <v>48</v>
      </c>
      <c r="F35" s="111">
        <f>ROUND((SUM(BG85:BG239)),  2)</f>
        <v>0</v>
      </c>
      <c r="I35" s="112">
        <v>0.21</v>
      </c>
      <c r="J35" s="111">
        <f>0</f>
        <v>0</v>
      </c>
      <c r="L35" s="36"/>
    </row>
    <row r="36" spans="2:12" s="1" customFormat="1" ht="14.45" hidden="1" customHeight="1" x14ac:dyDescent="0.2">
      <c r="B36" s="36"/>
      <c r="E36" s="100" t="s">
        <v>49</v>
      </c>
      <c r="F36" s="111">
        <f>ROUND((SUM(BH85:BH239)),  2)</f>
        <v>0</v>
      </c>
      <c r="I36" s="112">
        <v>0.15</v>
      </c>
      <c r="J36" s="111">
        <f>0</f>
        <v>0</v>
      </c>
      <c r="L36" s="36"/>
    </row>
    <row r="37" spans="2:12" s="1" customFormat="1" ht="14.45" hidden="1" customHeight="1" x14ac:dyDescent="0.2">
      <c r="B37" s="36"/>
      <c r="E37" s="100" t="s">
        <v>50</v>
      </c>
      <c r="F37" s="111">
        <f>ROUND((SUM(BI85:BI239)),  2)</f>
        <v>0</v>
      </c>
      <c r="I37" s="112">
        <v>0</v>
      </c>
      <c r="J37" s="111">
        <f>0</f>
        <v>0</v>
      </c>
      <c r="L37" s="36"/>
    </row>
    <row r="38" spans="2:12" s="1" customFormat="1" ht="6.95" customHeight="1" x14ac:dyDescent="0.2">
      <c r="B38" s="36"/>
      <c r="I38" s="101"/>
      <c r="L38" s="36"/>
    </row>
    <row r="39" spans="2:12" s="1" customFormat="1" ht="25.35" customHeight="1" x14ac:dyDescent="0.2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 x14ac:dyDescent="0.2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 x14ac:dyDescent="0.2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 x14ac:dyDescent="0.2">
      <c r="B45" s="32"/>
      <c r="C45" s="21" t="s">
        <v>99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 x14ac:dyDescent="0.2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 x14ac:dyDescent="0.2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 x14ac:dyDescent="0.2">
      <c r="B48" s="32"/>
      <c r="C48" s="33"/>
      <c r="D48" s="33"/>
      <c r="E48" s="282" t="str">
        <f>E7</f>
        <v>Rekonstrukce vodní nádrže na parc.č.51/12, k.ú.Kamýk u Velkých Přílep</v>
      </c>
      <c r="F48" s="283"/>
      <c r="G48" s="283"/>
      <c r="H48" s="283"/>
      <c r="I48" s="101"/>
      <c r="J48" s="33"/>
      <c r="K48" s="33"/>
      <c r="L48" s="36"/>
    </row>
    <row r="49" spans="2:47" s="1" customFormat="1" ht="12" customHeight="1" x14ac:dyDescent="0.2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47" s="1" customFormat="1" ht="16.5" customHeight="1" x14ac:dyDescent="0.2">
      <c r="B50" s="32"/>
      <c r="C50" s="33"/>
      <c r="D50" s="33"/>
      <c r="E50" s="254" t="str">
        <f>E9</f>
        <v>SO03 - Odtok</v>
      </c>
      <c r="F50" s="253"/>
      <c r="G50" s="253"/>
      <c r="H50" s="253"/>
      <c r="I50" s="101"/>
      <c r="J50" s="33"/>
      <c r="K50" s="33"/>
      <c r="L50" s="36"/>
    </row>
    <row r="51" spans="2:47" s="1" customFormat="1" ht="6.95" customHeight="1" x14ac:dyDescent="0.2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47" s="1" customFormat="1" ht="12" customHeight="1" x14ac:dyDescent="0.2">
      <c r="B52" s="32"/>
      <c r="C52" s="27" t="s">
        <v>24</v>
      </c>
      <c r="D52" s="33"/>
      <c r="E52" s="33"/>
      <c r="F52" s="25" t="str">
        <f>F12</f>
        <v>Velké Přílepy</v>
      </c>
      <c r="G52" s="33"/>
      <c r="H52" s="33"/>
      <c r="I52" s="102" t="s">
        <v>26</v>
      </c>
      <c r="J52" s="53">
        <f>IF(J12="","",J12)</f>
        <v>43739</v>
      </c>
      <c r="K52" s="33"/>
      <c r="L52" s="36"/>
    </row>
    <row r="53" spans="2:47" s="1" customFormat="1" ht="6.95" customHeight="1" x14ac:dyDescent="0.2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47" s="1" customFormat="1" ht="13.7" customHeight="1" x14ac:dyDescent="0.2">
      <c r="B54" s="32"/>
      <c r="C54" s="27" t="s">
        <v>29</v>
      </c>
      <c r="D54" s="33"/>
      <c r="E54" s="33"/>
      <c r="F54" s="25" t="str">
        <f>E15</f>
        <v>Obec Velké Přílepy</v>
      </c>
      <c r="G54" s="33"/>
      <c r="H54" s="33"/>
      <c r="I54" s="102" t="s">
        <v>35</v>
      </c>
      <c r="J54" s="30" t="str">
        <f>E21</f>
        <v>VDI projekt s.r.o.</v>
      </c>
      <c r="K54" s="33"/>
      <c r="L54" s="36"/>
    </row>
    <row r="55" spans="2:47" s="1" customFormat="1" ht="13.7" customHeight="1" x14ac:dyDescent="0.2">
      <c r="B55" s="32"/>
      <c r="C55" s="27" t="s">
        <v>33</v>
      </c>
      <c r="D55" s="33"/>
      <c r="E55" s="33"/>
      <c r="F55" s="25" t="str">
        <f>IF(E18="","",E18)</f>
        <v>Vyplň údaj</v>
      </c>
      <c r="G55" s="33"/>
      <c r="H55" s="33"/>
      <c r="I55" s="102" t="s">
        <v>38</v>
      </c>
      <c r="J55" s="30" t="str">
        <f>E24</f>
        <v>VDI projekt s.r.o.</v>
      </c>
      <c r="K55" s="33"/>
      <c r="L55" s="36"/>
    </row>
    <row r="56" spans="2:47" s="1" customFormat="1" ht="10.35" customHeight="1" x14ac:dyDescent="0.2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47" s="1" customFormat="1" ht="29.25" customHeight="1" x14ac:dyDescent="0.2">
      <c r="B57" s="32"/>
      <c r="C57" s="127" t="s">
        <v>100</v>
      </c>
      <c r="D57" s="128"/>
      <c r="E57" s="128"/>
      <c r="F57" s="128"/>
      <c r="G57" s="128"/>
      <c r="H57" s="128"/>
      <c r="I57" s="129"/>
      <c r="J57" s="130" t="s">
        <v>101</v>
      </c>
      <c r="K57" s="128"/>
      <c r="L57" s="36"/>
    </row>
    <row r="58" spans="2:47" s="1" customFormat="1" ht="10.35" customHeight="1" x14ac:dyDescent="0.2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 x14ac:dyDescent="0.2">
      <c r="B59" s="32"/>
      <c r="C59" s="131" t="s">
        <v>102</v>
      </c>
      <c r="D59" s="33"/>
      <c r="E59" s="33"/>
      <c r="F59" s="33"/>
      <c r="G59" s="33"/>
      <c r="H59" s="33"/>
      <c r="I59" s="101"/>
      <c r="J59" s="71">
        <f>J85</f>
        <v>0</v>
      </c>
      <c r="K59" s="33"/>
      <c r="L59" s="36"/>
      <c r="AU59" s="15" t="s">
        <v>103</v>
      </c>
    </row>
    <row r="60" spans="2:47" s="7" customFormat="1" ht="24.95" customHeight="1" x14ac:dyDescent="0.2">
      <c r="B60" s="132"/>
      <c r="C60" s="133"/>
      <c r="D60" s="134" t="s">
        <v>194</v>
      </c>
      <c r="E60" s="135"/>
      <c r="F60" s="135"/>
      <c r="G60" s="135"/>
      <c r="H60" s="135"/>
      <c r="I60" s="136"/>
      <c r="J60" s="137">
        <f>J86</f>
        <v>0</v>
      </c>
      <c r="K60" s="133"/>
      <c r="L60" s="138"/>
    </row>
    <row r="61" spans="2:47" s="13" customFormat="1" ht="19.899999999999999" customHeight="1" x14ac:dyDescent="0.2">
      <c r="B61" s="213"/>
      <c r="C61" s="214"/>
      <c r="D61" s="215" t="s">
        <v>195</v>
      </c>
      <c r="E61" s="216"/>
      <c r="F61" s="216"/>
      <c r="G61" s="216"/>
      <c r="H61" s="216"/>
      <c r="I61" s="217"/>
      <c r="J61" s="218">
        <f>J87</f>
        <v>0</v>
      </c>
      <c r="K61" s="214"/>
      <c r="L61" s="219"/>
    </row>
    <row r="62" spans="2:47" s="13" customFormat="1" ht="19.899999999999999" customHeight="1" x14ac:dyDescent="0.2">
      <c r="B62" s="213"/>
      <c r="C62" s="214"/>
      <c r="D62" s="215" t="s">
        <v>197</v>
      </c>
      <c r="E62" s="216"/>
      <c r="F62" s="216"/>
      <c r="G62" s="216"/>
      <c r="H62" s="216"/>
      <c r="I62" s="217"/>
      <c r="J62" s="218">
        <f>J158</f>
        <v>0</v>
      </c>
      <c r="K62" s="214"/>
      <c r="L62" s="219"/>
    </row>
    <row r="63" spans="2:47" s="13" customFormat="1" ht="19.899999999999999" customHeight="1" x14ac:dyDescent="0.2">
      <c r="B63" s="213"/>
      <c r="C63" s="214"/>
      <c r="D63" s="215" t="s">
        <v>199</v>
      </c>
      <c r="E63" s="216"/>
      <c r="F63" s="216"/>
      <c r="G63" s="216"/>
      <c r="H63" s="216"/>
      <c r="I63" s="217"/>
      <c r="J63" s="218">
        <f>J167</f>
        <v>0</v>
      </c>
      <c r="K63" s="214"/>
      <c r="L63" s="219"/>
    </row>
    <row r="64" spans="2:47" s="13" customFormat="1" ht="19.899999999999999" customHeight="1" x14ac:dyDescent="0.2">
      <c r="B64" s="213"/>
      <c r="C64" s="214"/>
      <c r="D64" s="215" t="s">
        <v>200</v>
      </c>
      <c r="E64" s="216"/>
      <c r="F64" s="216"/>
      <c r="G64" s="216"/>
      <c r="H64" s="216"/>
      <c r="I64" s="217"/>
      <c r="J64" s="218">
        <f>J189</f>
        <v>0</v>
      </c>
      <c r="K64" s="214"/>
      <c r="L64" s="219"/>
    </row>
    <row r="65" spans="2:12" s="13" customFormat="1" ht="19.899999999999999" customHeight="1" x14ac:dyDescent="0.2">
      <c r="B65" s="213"/>
      <c r="C65" s="214"/>
      <c r="D65" s="215" t="s">
        <v>203</v>
      </c>
      <c r="E65" s="216"/>
      <c r="F65" s="216"/>
      <c r="G65" s="216"/>
      <c r="H65" s="216"/>
      <c r="I65" s="217"/>
      <c r="J65" s="218">
        <f>J235</f>
        <v>0</v>
      </c>
      <c r="K65" s="214"/>
      <c r="L65" s="219"/>
    </row>
    <row r="66" spans="2:12" s="1" customFormat="1" ht="21.75" customHeight="1" x14ac:dyDescent="0.2">
      <c r="B66" s="32"/>
      <c r="C66" s="33"/>
      <c r="D66" s="33"/>
      <c r="E66" s="33"/>
      <c r="F66" s="33"/>
      <c r="G66" s="33"/>
      <c r="H66" s="33"/>
      <c r="I66" s="101"/>
      <c r="J66" s="33"/>
      <c r="K66" s="33"/>
      <c r="L66" s="36"/>
    </row>
    <row r="67" spans="2:12" s="1" customFormat="1" ht="6.95" customHeight="1" x14ac:dyDescent="0.2">
      <c r="B67" s="44"/>
      <c r="C67" s="45"/>
      <c r="D67" s="45"/>
      <c r="E67" s="45"/>
      <c r="F67" s="45"/>
      <c r="G67" s="45"/>
      <c r="H67" s="45"/>
      <c r="I67" s="123"/>
      <c r="J67" s="45"/>
      <c r="K67" s="45"/>
      <c r="L67" s="36"/>
    </row>
    <row r="71" spans="2:12" s="1" customFormat="1" ht="6.95" customHeight="1" x14ac:dyDescent="0.2">
      <c r="B71" s="46"/>
      <c r="C71" s="47"/>
      <c r="D71" s="47"/>
      <c r="E71" s="47"/>
      <c r="F71" s="47"/>
      <c r="G71" s="47"/>
      <c r="H71" s="47"/>
      <c r="I71" s="126"/>
      <c r="J71" s="47"/>
      <c r="K71" s="47"/>
      <c r="L71" s="36"/>
    </row>
    <row r="72" spans="2:12" s="1" customFormat="1" ht="24.95" customHeight="1" x14ac:dyDescent="0.2">
      <c r="B72" s="32"/>
      <c r="C72" s="21" t="s">
        <v>107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6.95" customHeight="1" x14ac:dyDescent="0.2">
      <c r="B73" s="32"/>
      <c r="C73" s="33"/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2" customHeight="1" x14ac:dyDescent="0.2">
      <c r="B74" s="32"/>
      <c r="C74" s="27" t="s">
        <v>16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6.5" customHeight="1" x14ac:dyDescent="0.2">
      <c r="B75" s="32"/>
      <c r="C75" s="33"/>
      <c r="D75" s="33"/>
      <c r="E75" s="282" t="str">
        <f>E7</f>
        <v>Rekonstrukce vodní nádrže na parc.č.51/12, k.ú.Kamýk u Velkých Přílep</v>
      </c>
      <c r="F75" s="283"/>
      <c r="G75" s="283"/>
      <c r="H75" s="283"/>
      <c r="I75" s="101"/>
      <c r="J75" s="33"/>
      <c r="K75" s="33"/>
      <c r="L75" s="36"/>
    </row>
    <row r="76" spans="2:12" s="1" customFormat="1" ht="12" customHeight="1" x14ac:dyDescent="0.2">
      <c r="B76" s="32"/>
      <c r="C76" s="27" t="s">
        <v>95</v>
      </c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6.5" customHeight="1" x14ac:dyDescent="0.2">
      <c r="B77" s="32"/>
      <c r="C77" s="33"/>
      <c r="D77" s="33"/>
      <c r="E77" s="254" t="str">
        <f>E9</f>
        <v>SO03 - Odtok</v>
      </c>
      <c r="F77" s="253"/>
      <c r="G77" s="253"/>
      <c r="H77" s="253"/>
      <c r="I77" s="101"/>
      <c r="J77" s="33"/>
      <c r="K77" s="33"/>
      <c r="L77" s="36"/>
    </row>
    <row r="78" spans="2:12" s="1" customFormat="1" ht="6.95" customHeight="1" x14ac:dyDescent="0.2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2" customHeight="1" x14ac:dyDescent="0.2">
      <c r="B79" s="32"/>
      <c r="C79" s="27" t="s">
        <v>24</v>
      </c>
      <c r="D79" s="33"/>
      <c r="E79" s="33"/>
      <c r="F79" s="25" t="str">
        <f>F12</f>
        <v>Velké Přílepy</v>
      </c>
      <c r="G79" s="33"/>
      <c r="H79" s="33"/>
      <c r="I79" s="102" t="s">
        <v>26</v>
      </c>
      <c r="J79" s="53">
        <f>IF(J12="","",J12)</f>
        <v>43739</v>
      </c>
      <c r="K79" s="33"/>
      <c r="L79" s="36"/>
    </row>
    <row r="80" spans="2:12" s="1" customFormat="1" ht="6.95" customHeight="1" x14ac:dyDescent="0.2">
      <c r="B80" s="32"/>
      <c r="C80" s="33"/>
      <c r="D80" s="33"/>
      <c r="E80" s="33"/>
      <c r="F80" s="33"/>
      <c r="G80" s="33"/>
      <c r="H80" s="33"/>
      <c r="I80" s="101"/>
      <c r="J80" s="33"/>
      <c r="K80" s="33"/>
      <c r="L80" s="36"/>
    </row>
    <row r="81" spans="2:65" s="1" customFormat="1" ht="13.7" customHeight="1" x14ac:dyDescent="0.2">
      <c r="B81" s="32"/>
      <c r="C81" s="27" t="s">
        <v>29</v>
      </c>
      <c r="D81" s="33"/>
      <c r="E81" s="33"/>
      <c r="F81" s="25" t="str">
        <f>E15</f>
        <v>Obec Velké Přílepy</v>
      </c>
      <c r="G81" s="33"/>
      <c r="H81" s="33"/>
      <c r="I81" s="102" t="s">
        <v>35</v>
      </c>
      <c r="J81" s="30" t="str">
        <f>E21</f>
        <v>VDI projekt s.r.o.</v>
      </c>
      <c r="K81" s="33"/>
      <c r="L81" s="36"/>
    </row>
    <row r="82" spans="2:65" s="1" customFormat="1" ht="13.7" customHeight="1" x14ac:dyDescent="0.2">
      <c r="B82" s="32"/>
      <c r="C82" s="27" t="s">
        <v>33</v>
      </c>
      <c r="D82" s="33"/>
      <c r="E82" s="33"/>
      <c r="F82" s="25" t="str">
        <f>IF(E18="","",E18)</f>
        <v>Vyplň údaj</v>
      </c>
      <c r="G82" s="33"/>
      <c r="H82" s="33"/>
      <c r="I82" s="102" t="s">
        <v>38</v>
      </c>
      <c r="J82" s="30" t="str">
        <f>E24</f>
        <v>VDI projekt s.r.o.</v>
      </c>
      <c r="K82" s="33"/>
      <c r="L82" s="36"/>
    </row>
    <row r="83" spans="2:65" s="1" customFormat="1" ht="10.35" customHeight="1" x14ac:dyDescent="0.2">
      <c r="B83" s="32"/>
      <c r="C83" s="33"/>
      <c r="D83" s="33"/>
      <c r="E83" s="33"/>
      <c r="F83" s="33"/>
      <c r="G83" s="33"/>
      <c r="H83" s="33"/>
      <c r="I83" s="101"/>
      <c r="J83" s="33"/>
      <c r="K83" s="33"/>
      <c r="L83" s="36"/>
    </row>
    <row r="84" spans="2:65" s="8" customFormat="1" ht="29.25" customHeight="1" x14ac:dyDescent="0.2">
      <c r="B84" s="139"/>
      <c r="C84" s="140" t="s">
        <v>108</v>
      </c>
      <c r="D84" s="141" t="s">
        <v>60</v>
      </c>
      <c r="E84" s="141" t="s">
        <v>56</v>
      </c>
      <c r="F84" s="141" t="s">
        <v>57</v>
      </c>
      <c r="G84" s="141" t="s">
        <v>109</v>
      </c>
      <c r="H84" s="141" t="s">
        <v>110</v>
      </c>
      <c r="I84" s="142" t="s">
        <v>111</v>
      </c>
      <c r="J84" s="141" t="s">
        <v>101</v>
      </c>
      <c r="K84" s="143" t="s">
        <v>112</v>
      </c>
      <c r="L84" s="144"/>
      <c r="M84" s="62" t="s">
        <v>1</v>
      </c>
      <c r="N84" s="63" t="s">
        <v>45</v>
      </c>
      <c r="O84" s="63" t="s">
        <v>113</v>
      </c>
      <c r="P84" s="63" t="s">
        <v>114</v>
      </c>
      <c r="Q84" s="63" t="s">
        <v>115</v>
      </c>
      <c r="R84" s="63" t="s">
        <v>116</v>
      </c>
      <c r="S84" s="63" t="s">
        <v>117</v>
      </c>
      <c r="T84" s="64" t="s">
        <v>118</v>
      </c>
    </row>
    <row r="85" spans="2:65" s="1" customFormat="1" ht="22.9" customHeight="1" x14ac:dyDescent="0.25">
      <c r="B85" s="32"/>
      <c r="C85" s="69" t="s">
        <v>119</v>
      </c>
      <c r="D85" s="33"/>
      <c r="E85" s="33"/>
      <c r="F85" s="33"/>
      <c r="G85" s="33"/>
      <c r="H85" s="33"/>
      <c r="I85" s="101"/>
      <c r="J85" s="145">
        <f>BK85</f>
        <v>0</v>
      </c>
      <c r="K85" s="33"/>
      <c r="L85" s="36"/>
      <c r="M85" s="65"/>
      <c r="N85" s="66"/>
      <c r="O85" s="66"/>
      <c r="P85" s="146">
        <f>P86</f>
        <v>0</v>
      </c>
      <c r="Q85" s="66"/>
      <c r="R85" s="146">
        <f>R86</f>
        <v>138.054051982</v>
      </c>
      <c r="S85" s="66"/>
      <c r="T85" s="147">
        <f>T86</f>
        <v>0</v>
      </c>
      <c r="AT85" s="15" t="s">
        <v>74</v>
      </c>
      <c r="AU85" s="15" t="s">
        <v>103</v>
      </c>
      <c r="BK85" s="148">
        <f>BK86</f>
        <v>0</v>
      </c>
    </row>
    <row r="86" spans="2:65" s="9" customFormat="1" ht="25.9" customHeight="1" x14ac:dyDescent="0.2">
      <c r="B86" s="149"/>
      <c r="C86" s="150"/>
      <c r="D86" s="151" t="s">
        <v>74</v>
      </c>
      <c r="E86" s="152" t="s">
        <v>208</v>
      </c>
      <c r="F86" s="152" t="s">
        <v>209</v>
      </c>
      <c r="G86" s="150"/>
      <c r="H86" s="150"/>
      <c r="I86" s="153"/>
      <c r="J86" s="154">
        <f>BK86</f>
        <v>0</v>
      </c>
      <c r="K86" s="150"/>
      <c r="L86" s="155"/>
      <c r="M86" s="156"/>
      <c r="N86" s="157"/>
      <c r="O86" s="157"/>
      <c r="P86" s="158">
        <f>P87+P158+P167+P189+P235</f>
        <v>0</v>
      </c>
      <c r="Q86" s="157"/>
      <c r="R86" s="158">
        <f>R87+R158+R167+R189+R235</f>
        <v>138.054051982</v>
      </c>
      <c r="S86" s="157"/>
      <c r="T86" s="159">
        <f>T87+T158+T167+T189+T235</f>
        <v>0</v>
      </c>
      <c r="AR86" s="160" t="s">
        <v>23</v>
      </c>
      <c r="AT86" s="161" t="s">
        <v>74</v>
      </c>
      <c r="AU86" s="161" t="s">
        <v>75</v>
      </c>
      <c r="AY86" s="160" t="s">
        <v>123</v>
      </c>
      <c r="BK86" s="162">
        <f>BK87+BK158+BK167+BK189+BK235</f>
        <v>0</v>
      </c>
    </row>
    <row r="87" spans="2:65" s="9" customFormat="1" ht="22.9" customHeight="1" x14ac:dyDescent="0.2">
      <c r="B87" s="149"/>
      <c r="C87" s="150"/>
      <c r="D87" s="151" t="s">
        <v>74</v>
      </c>
      <c r="E87" s="220" t="s">
        <v>23</v>
      </c>
      <c r="F87" s="220" t="s">
        <v>210</v>
      </c>
      <c r="G87" s="150"/>
      <c r="H87" s="150"/>
      <c r="I87" s="153"/>
      <c r="J87" s="221">
        <f>BK87</f>
        <v>0</v>
      </c>
      <c r="K87" s="150"/>
      <c r="L87" s="155"/>
      <c r="M87" s="156"/>
      <c r="N87" s="157"/>
      <c r="O87" s="157"/>
      <c r="P87" s="158">
        <f>SUM(P88:P157)</f>
        <v>0</v>
      </c>
      <c r="Q87" s="157"/>
      <c r="R87" s="158">
        <f>SUM(R88:R157)</f>
        <v>25.736000000000001</v>
      </c>
      <c r="S87" s="157"/>
      <c r="T87" s="159">
        <f>SUM(T88:T157)</f>
        <v>0</v>
      </c>
      <c r="AR87" s="160" t="s">
        <v>23</v>
      </c>
      <c r="AT87" s="161" t="s">
        <v>74</v>
      </c>
      <c r="AU87" s="161" t="s">
        <v>23</v>
      </c>
      <c r="AY87" s="160" t="s">
        <v>123</v>
      </c>
      <c r="BK87" s="162">
        <f>SUM(BK88:BK157)</f>
        <v>0</v>
      </c>
    </row>
    <row r="88" spans="2:65" s="1" customFormat="1" ht="16.5" customHeight="1" x14ac:dyDescent="0.2">
      <c r="B88" s="32"/>
      <c r="C88" s="163" t="s">
        <v>23</v>
      </c>
      <c r="D88" s="163" t="s">
        <v>124</v>
      </c>
      <c r="E88" s="164" t="s">
        <v>772</v>
      </c>
      <c r="F88" s="165" t="s">
        <v>773</v>
      </c>
      <c r="G88" s="166" t="s">
        <v>235</v>
      </c>
      <c r="H88" s="167">
        <v>9.6999999999999993</v>
      </c>
      <c r="I88" s="168"/>
      <c r="J88" s="169">
        <f>ROUND(I88*H88,2)</f>
        <v>0</v>
      </c>
      <c r="K88" s="165" t="s">
        <v>128</v>
      </c>
      <c r="L88" s="36"/>
      <c r="M88" s="170" t="s">
        <v>1</v>
      </c>
      <c r="N88" s="171" t="s">
        <v>46</v>
      </c>
      <c r="O88" s="58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122</v>
      </c>
      <c r="AT88" s="15" t="s">
        <v>124</v>
      </c>
      <c r="AU88" s="15" t="s">
        <v>84</v>
      </c>
      <c r="AY88" s="15" t="s">
        <v>123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23</v>
      </c>
      <c r="BK88" s="174">
        <f>ROUND(I88*H88,2)</f>
        <v>0</v>
      </c>
      <c r="BL88" s="15" t="s">
        <v>122</v>
      </c>
      <c r="BM88" s="15" t="s">
        <v>916</v>
      </c>
    </row>
    <row r="89" spans="2:65" s="1" customFormat="1" ht="19.5" x14ac:dyDescent="0.2">
      <c r="B89" s="32"/>
      <c r="C89" s="33"/>
      <c r="D89" s="175" t="s">
        <v>131</v>
      </c>
      <c r="E89" s="33"/>
      <c r="F89" s="176" t="s">
        <v>775</v>
      </c>
      <c r="G89" s="33"/>
      <c r="H89" s="33"/>
      <c r="I89" s="101"/>
      <c r="J89" s="33"/>
      <c r="K89" s="33"/>
      <c r="L89" s="36"/>
      <c r="M89" s="177"/>
      <c r="N89" s="58"/>
      <c r="O89" s="58"/>
      <c r="P89" s="58"/>
      <c r="Q89" s="58"/>
      <c r="R89" s="58"/>
      <c r="S89" s="58"/>
      <c r="T89" s="59"/>
      <c r="AT89" s="15" t="s">
        <v>131</v>
      </c>
      <c r="AU89" s="15" t="s">
        <v>84</v>
      </c>
    </row>
    <row r="90" spans="2:65" s="10" customFormat="1" ht="11.25" x14ac:dyDescent="0.2">
      <c r="B90" s="178"/>
      <c r="C90" s="179"/>
      <c r="D90" s="175" t="s">
        <v>138</v>
      </c>
      <c r="E90" s="180" t="s">
        <v>1</v>
      </c>
      <c r="F90" s="181" t="s">
        <v>917</v>
      </c>
      <c r="G90" s="179"/>
      <c r="H90" s="182">
        <v>2.7</v>
      </c>
      <c r="I90" s="183"/>
      <c r="J90" s="179"/>
      <c r="K90" s="179"/>
      <c r="L90" s="184"/>
      <c r="M90" s="185"/>
      <c r="N90" s="186"/>
      <c r="O90" s="186"/>
      <c r="P90" s="186"/>
      <c r="Q90" s="186"/>
      <c r="R90" s="186"/>
      <c r="S90" s="186"/>
      <c r="T90" s="187"/>
      <c r="AT90" s="188" t="s">
        <v>138</v>
      </c>
      <c r="AU90" s="188" t="s">
        <v>84</v>
      </c>
      <c r="AV90" s="10" t="s">
        <v>84</v>
      </c>
      <c r="AW90" s="10" t="s">
        <v>37</v>
      </c>
      <c r="AX90" s="10" t="s">
        <v>75</v>
      </c>
      <c r="AY90" s="188" t="s">
        <v>123</v>
      </c>
    </row>
    <row r="91" spans="2:65" s="10" customFormat="1" ht="11.25" x14ac:dyDescent="0.2">
      <c r="B91" s="178"/>
      <c r="C91" s="179"/>
      <c r="D91" s="175" t="s">
        <v>138</v>
      </c>
      <c r="E91" s="180" t="s">
        <v>1</v>
      </c>
      <c r="F91" s="181" t="s">
        <v>918</v>
      </c>
      <c r="G91" s="179"/>
      <c r="H91" s="182">
        <v>7</v>
      </c>
      <c r="I91" s="183"/>
      <c r="J91" s="179"/>
      <c r="K91" s="179"/>
      <c r="L91" s="184"/>
      <c r="M91" s="185"/>
      <c r="N91" s="186"/>
      <c r="O91" s="186"/>
      <c r="P91" s="186"/>
      <c r="Q91" s="186"/>
      <c r="R91" s="186"/>
      <c r="S91" s="186"/>
      <c r="T91" s="187"/>
      <c r="AT91" s="188" t="s">
        <v>138</v>
      </c>
      <c r="AU91" s="188" t="s">
        <v>84</v>
      </c>
      <c r="AV91" s="10" t="s">
        <v>84</v>
      </c>
      <c r="AW91" s="10" t="s">
        <v>37</v>
      </c>
      <c r="AX91" s="10" t="s">
        <v>75</v>
      </c>
      <c r="AY91" s="188" t="s">
        <v>123</v>
      </c>
    </row>
    <row r="92" spans="2:65" s="11" customFormat="1" ht="11.25" x14ac:dyDescent="0.2">
      <c r="B92" s="189"/>
      <c r="C92" s="190"/>
      <c r="D92" s="175" t="s">
        <v>138</v>
      </c>
      <c r="E92" s="191" t="s">
        <v>1</v>
      </c>
      <c r="F92" s="192" t="s">
        <v>140</v>
      </c>
      <c r="G92" s="190"/>
      <c r="H92" s="193">
        <v>9.6999999999999993</v>
      </c>
      <c r="I92" s="194"/>
      <c r="J92" s="190"/>
      <c r="K92" s="190"/>
      <c r="L92" s="195"/>
      <c r="M92" s="196"/>
      <c r="N92" s="197"/>
      <c r="O92" s="197"/>
      <c r="P92" s="197"/>
      <c r="Q92" s="197"/>
      <c r="R92" s="197"/>
      <c r="S92" s="197"/>
      <c r="T92" s="198"/>
      <c r="AT92" s="199" t="s">
        <v>138</v>
      </c>
      <c r="AU92" s="199" t="s">
        <v>84</v>
      </c>
      <c r="AV92" s="11" t="s">
        <v>122</v>
      </c>
      <c r="AW92" s="11" t="s">
        <v>37</v>
      </c>
      <c r="AX92" s="11" t="s">
        <v>23</v>
      </c>
      <c r="AY92" s="199" t="s">
        <v>123</v>
      </c>
    </row>
    <row r="93" spans="2:65" s="1" customFormat="1" ht="16.5" customHeight="1" x14ac:dyDescent="0.2">
      <c r="B93" s="32"/>
      <c r="C93" s="163" t="s">
        <v>84</v>
      </c>
      <c r="D93" s="163" t="s">
        <v>124</v>
      </c>
      <c r="E93" s="164" t="s">
        <v>291</v>
      </c>
      <c r="F93" s="165" t="s">
        <v>292</v>
      </c>
      <c r="G93" s="166" t="s">
        <v>235</v>
      </c>
      <c r="H93" s="167">
        <v>76.248000000000005</v>
      </c>
      <c r="I93" s="168"/>
      <c r="J93" s="169">
        <f>ROUND(I93*H93,2)</f>
        <v>0</v>
      </c>
      <c r="K93" s="165" t="s">
        <v>213</v>
      </c>
      <c r="L93" s="36"/>
      <c r="M93" s="170" t="s">
        <v>1</v>
      </c>
      <c r="N93" s="171" t="s">
        <v>46</v>
      </c>
      <c r="O93" s="58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5" t="s">
        <v>122</v>
      </c>
      <c r="AT93" s="15" t="s">
        <v>124</v>
      </c>
      <c r="AU93" s="15" t="s">
        <v>84</v>
      </c>
      <c r="AY93" s="15" t="s">
        <v>123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23</v>
      </c>
      <c r="BK93" s="174">
        <f>ROUND(I93*H93,2)</f>
        <v>0</v>
      </c>
      <c r="BL93" s="15" t="s">
        <v>122</v>
      </c>
      <c r="BM93" s="15" t="s">
        <v>778</v>
      </c>
    </row>
    <row r="94" spans="2:65" s="1" customFormat="1" ht="19.5" x14ac:dyDescent="0.2">
      <c r="B94" s="32"/>
      <c r="C94" s="33"/>
      <c r="D94" s="175" t="s">
        <v>131</v>
      </c>
      <c r="E94" s="33"/>
      <c r="F94" s="176" t="s">
        <v>779</v>
      </c>
      <c r="G94" s="33"/>
      <c r="H94" s="33"/>
      <c r="I94" s="101"/>
      <c r="J94" s="33"/>
      <c r="K94" s="33"/>
      <c r="L94" s="36"/>
      <c r="M94" s="177"/>
      <c r="N94" s="58"/>
      <c r="O94" s="58"/>
      <c r="P94" s="58"/>
      <c r="Q94" s="58"/>
      <c r="R94" s="58"/>
      <c r="S94" s="58"/>
      <c r="T94" s="59"/>
      <c r="AT94" s="15" t="s">
        <v>131</v>
      </c>
      <c r="AU94" s="15" t="s">
        <v>84</v>
      </c>
    </row>
    <row r="95" spans="2:65" s="10" customFormat="1" ht="11.25" x14ac:dyDescent="0.2">
      <c r="B95" s="178"/>
      <c r="C95" s="179"/>
      <c r="D95" s="175" t="s">
        <v>138</v>
      </c>
      <c r="E95" s="180" t="s">
        <v>1</v>
      </c>
      <c r="F95" s="181" t="s">
        <v>919</v>
      </c>
      <c r="G95" s="179"/>
      <c r="H95" s="182">
        <v>76.248000000000005</v>
      </c>
      <c r="I95" s="183"/>
      <c r="J95" s="179"/>
      <c r="K95" s="179"/>
      <c r="L95" s="184"/>
      <c r="M95" s="185"/>
      <c r="N95" s="186"/>
      <c r="O95" s="186"/>
      <c r="P95" s="186"/>
      <c r="Q95" s="186"/>
      <c r="R95" s="186"/>
      <c r="S95" s="186"/>
      <c r="T95" s="187"/>
      <c r="AT95" s="188" t="s">
        <v>138</v>
      </c>
      <c r="AU95" s="188" t="s">
        <v>84</v>
      </c>
      <c r="AV95" s="10" t="s">
        <v>84</v>
      </c>
      <c r="AW95" s="10" t="s">
        <v>37</v>
      </c>
      <c r="AX95" s="10" t="s">
        <v>75</v>
      </c>
      <c r="AY95" s="188" t="s">
        <v>123</v>
      </c>
    </row>
    <row r="96" spans="2:65" s="11" customFormat="1" ht="11.25" x14ac:dyDescent="0.2">
      <c r="B96" s="189"/>
      <c r="C96" s="190"/>
      <c r="D96" s="175" t="s">
        <v>138</v>
      </c>
      <c r="E96" s="191" t="s">
        <v>1</v>
      </c>
      <c r="F96" s="192" t="s">
        <v>140</v>
      </c>
      <c r="G96" s="190"/>
      <c r="H96" s="193">
        <v>76.248000000000005</v>
      </c>
      <c r="I96" s="194"/>
      <c r="J96" s="190"/>
      <c r="K96" s="190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138</v>
      </c>
      <c r="AU96" s="199" t="s">
        <v>84</v>
      </c>
      <c r="AV96" s="11" t="s">
        <v>122</v>
      </c>
      <c r="AW96" s="11" t="s">
        <v>37</v>
      </c>
      <c r="AX96" s="11" t="s">
        <v>23</v>
      </c>
      <c r="AY96" s="199" t="s">
        <v>123</v>
      </c>
    </row>
    <row r="97" spans="2:65" s="1" customFormat="1" ht="16.5" customHeight="1" x14ac:dyDescent="0.2">
      <c r="B97" s="32"/>
      <c r="C97" s="163" t="s">
        <v>141</v>
      </c>
      <c r="D97" s="163" t="s">
        <v>124</v>
      </c>
      <c r="E97" s="164" t="s">
        <v>296</v>
      </c>
      <c r="F97" s="165" t="s">
        <v>297</v>
      </c>
      <c r="G97" s="166" t="s">
        <v>235</v>
      </c>
      <c r="H97" s="167">
        <v>76.248000000000005</v>
      </c>
      <c r="I97" s="168"/>
      <c r="J97" s="169">
        <f>ROUND(I97*H97,2)</f>
        <v>0</v>
      </c>
      <c r="K97" s="165" t="s">
        <v>213</v>
      </c>
      <c r="L97" s="36"/>
      <c r="M97" s="170" t="s">
        <v>1</v>
      </c>
      <c r="N97" s="171" t="s">
        <v>46</v>
      </c>
      <c r="O97" s="58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5" t="s">
        <v>122</v>
      </c>
      <c r="AT97" s="15" t="s">
        <v>124</v>
      </c>
      <c r="AU97" s="15" t="s">
        <v>84</v>
      </c>
      <c r="AY97" s="15" t="s">
        <v>123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23</v>
      </c>
      <c r="BK97" s="174">
        <f>ROUND(I97*H97,2)</f>
        <v>0</v>
      </c>
      <c r="BL97" s="15" t="s">
        <v>122</v>
      </c>
      <c r="BM97" s="15" t="s">
        <v>781</v>
      </c>
    </row>
    <row r="98" spans="2:65" s="1" customFormat="1" ht="19.5" x14ac:dyDescent="0.2">
      <c r="B98" s="32"/>
      <c r="C98" s="33"/>
      <c r="D98" s="175" t="s">
        <v>131</v>
      </c>
      <c r="E98" s="33"/>
      <c r="F98" s="176" t="s">
        <v>782</v>
      </c>
      <c r="G98" s="33"/>
      <c r="H98" s="33"/>
      <c r="I98" s="101"/>
      <c r="J98" s="33"/>
      <c r="K98" s="33"/>
      <c r="L98" s="36"/>
      <c r="M98" s="177"/>
      <c r="N98" s="58"/>
      <c r="O98" s="58"/>
      <c r="P98" s="58"/>
      <c r="Q98" s="58"/>
      <c r="R98" s="58"/>
      <c r="S98" s="58"/>
      <c r="T98" s="59"/>
      <c r="AT98" s="15" t="s">
        <v>131</v>
      </c>
      <c r="AU98" s="15" t="s">
        <v>84</v>
      </c>
    </row>
    <row r="99" spans="2:65" s="10" customFormat="1" ht="11.25" x14ac:dyDescent="0.2">
      <c r="B99" s="178"/>
      <c r="C99" s="179"/>
      <c r="D99" s="175" t="s">
        <v>138</v>
      </c>
      <c r="E99" s="180" t="s">
        <v>1</v>
      </c>
      <c r="F99" s="181" t="s">
        <v>920</v>
      </c>
      <c r="G99" s="179"/>
      <c r="H99" s="182">
        <v>76.248000000000005</v>
      </c>
      <c r="I99" s="183"/>
      <c r="J99" s="179"/>
      <c r="K99" s="179"/>
      <c r="L99" s="184"/>
      <c r="M99" s="185"/>
      <c r="N99" s="186"/>
      <c r="O99" s="186"/>
      <c r="P99" s="186"/>
      <c r="Q99" s="186"/>
      <c r="R99" s="186"/>
      <c r="S99" s="186"/>
      <c r="T99" s="187"/>
      <c r="AT99" s="188" t="s">
        <v>138</v>
      </c>
      <c r="AU99" s="188" t="s">
        <v>84</v>
      </c>
      <c r="AV99" s="10" t="s">
        <v>84</v>
      </c>
      <c r="AW99" s="10" t="s">
        <v>37</v>
      </c>
      <c r="AX99" s="10" t="s">
        <v>75</v>
      </c>
      <c r="AY99" s="188" t="s">
        <v>123</v>
      </c>
    </row>
    <row r="100" spans="2:65" s="11" customFormat="1" ht="11.25" x14ac:dyDescent="0.2">
      <c r="B100" s="189"/>
      <c r="C100" s="190"/>
      <c r="D100" s="175" t="s">
        <v>138</v>
      </c>
      <c r="E100" s="191" t="s">
        <v>1</v>
      </c>
      <c r="F100" s="192" t="s">
        <v>140</v>
      </c>
      <c r="G100" s="190"/>
      <c r="H100" s="193">
        <v>76.248000000000005</v>
      </c>
      <c r="I100" s="194"/>
      <c r="J100" s="190"/>
      <c r="K100" s="190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138</v>
      </c>
      <c r="AU100" s="199" t="s">
        <v>84</v>
      </c>
      <c r="AV100" s="11" t="s">
        <v>122</v>
      </c>
      <c r="AW100" s="11" t="s">
        <v>37</v>
      </c>
      <c r="AX100" s="11" t="s">
        <v>23</v>
      </c>
      <c r="AY100" s="199" t="s">
        <v>123</v>
      </c>
    </row>
    <row r="101" spans="2:65" s="1" customFormat="1" ht="16.5" customHeight="1" x14ac:dyDescent="0.2">
      <c r="B101" s="32"/>
      <c r="C101" s="163" t="s">
        <v>122</v>
      </c>
      <c r="D101" s="163" t="s">
        <v>124</v>
      </c>
      <c r="E101" s="164" t="s">
        <v>302</v>
      </c>
      <c r="F101" s="165" t="s">
        <v>303</v>
      </c>
      <c r="G101" s="166" t="s">
        <v>235</v>
      </c>
      <c r="H101" s="167">
        <v>24.687999999999999</v>
      </c>
      <c r="I101" s="168"/>
      <c r="J101" s="169">
        <f>ROUND(I101*H101,2)</f>
        <v>0</v>
      </c>
      <c r="K101" s="165" t="s">
        <v>213</v>
      </c>
      <c r="L101" s="36"/>
      <c r="M101" s="170" t="s">
        <v>1</v>
      </c>
      <c r="N101" s="171" t="s">
        <v>46</v>
      </c>
      <c r="O101" s="58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122</v>
      </c>
      <c r="AT101" s="15" t="s">
        <v>124</v>
      </c>
      <c r="AU101" s="15" t="s">
        <v>84</v>
      </c>
      <c r="AY101" s="15" t="s">
        <v>123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23</v>
      </c>
      <c r="BK101" s="174">
        <f>ROUND(I101*H101,2)</f>
        <v>0</v>
      </c>
      <c r="BL101" s="15" t="s">
        <v>122</v>
      </c>
      <c r="BM101" s="15" t="s">
        <v>784</v>
      </c>
    </row>
    <row r="102" spans="2:65" s="1" customFormat="1" ht="11.25" x14ac:dyDescent="0.2">
      <c r="B102" s="32"/>
      <c r="C102" s="33"/>
      <c r="D102" s="175" t="s">
        <v>131</v>
      </c>
      <c r="E102" s="33"/>
      <c r="F102" s="176" t="s">
        <v>785</v>
      </c>
      <c r="G102" s="33"/>
      <c r="H102" s="33"/>
      <c r="I102" s="101"/>
      <c r="J102" s="33"/>
      <c r="K102" s="33"/>
      <c r="L102" s="36"/>
      <c r="M102" s="177"/>
      <c r="N102" s="58"/>
      <c r="O102" s="58"/>
      <c r="P102" s="58"/>
      <c r="Q102" s="58"/>
      <c r="R102" s="58"/>
      <c r="S102" s="58"/>
      <c r="T102" s="59"/>
      <c r="AT102" s="15" t="s">
        <v>131</v>
      </c>
      <c r="AU102" s="15" t="s">
        <v>84</v>
      </c>
    </row>
    <row r="103" spans="2:65" s="10" customFormat="1" ht="11.25" x14ac:dyDescent="0.2">
      <c r="B103" s="178"/>
      <c r="C103" s="179"/>
      <c r="D103" s="175" t="s">
        <v>138</v>
      </c>
      <c r="E103" s="180" t="s">
        <v>1</v>
      </c>
      <c r="F103" s="181" t="s">
        <v>921</v>
      </c>
      <c r="G103" s="179"/>
      <c r="H103" s="182">
        <v>24.687999999999999</v>
      </c>
      <c r="I103" s="183"/>
      <c r="J103" s="179"/>
      <c r="K103" s="179"/>
      <c r="L103" s="184"/>
      <c r="M103" s="185"/>
      <c r="N103" s="186"/>
      <c r="O103" s="186"/>
      <c r="P103" s="186"/>
      <c r="Q103" s="186"/>
      <c r="R103" s="186"/>
      <c r="S103" s="186"/>
      <c r="T103" s="187"/>
      <c r="AT103" s="188" t="s">
        <v>138</v>
      </c>
      <c r="AU103" s="188" t="s">
        <v>84</v>
      </c>
      <c r="AV103" s="10" t="s">
        <v>84</v>
      </c>
      <c r="AW103" s="10" t="s">
        <v>37</v>
      </c>
      <c r="AX103" s="10" t="s">
        <v>75</v>
      </c>
      <c r="AY103" s="188" t="s">
        <v>123</v>
      </c>
    </row>
    <row r="104" spans="2:65" s="11" customFormat="1" ht="11.25" x14ac:dyDescent="0.2">
      <c r="B104" s="189"/>
      <c r="C104" s="190"/>
      <c r="D104" s="175" t="s">
        <v>138</v>
      </c>
      <c r="E104" s="191" t="s">
        <v>1</v>
      </c>
      <c r="F104" s="192" t="s">
        <v>140</v>
      </c>
      <c r="G104" s="190"/>
      <c r="H104" s="193">
        <v>24.687999999999999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138</v>
      </c>
      <c r="AU104" s="199" t="s">
        <v>84</v>
      </c>
      <c r="AV104" s="11" t="s">
        <v>122</v>
      </c>
      <c r="AW104" s="11" t="s">
        <v>37</v>
      </c>
      <c r="AX104" s="11" t="s">
        <v>23</v>
      </c>
      <c r="AY104" s="199" t="s">
        <v>123</v>
      </c>
    </row>
    <row r="105" spans="2:65" s="1" customFormat="1" ht="16.5" customHeight="1" x14ac:dyDescent="0.2">
      <c r="B105" s="32"/>
      <c r="C105" s="163" t="s">
        <v>152</v>
      </c>
      <c r="D105" s="163" t="s">
        <v>124</v>
      </c>
      <c r="E105" s="164" t="s">
        <v>308</v>
      </c>
      <c r="F105" s="165" t="s">
        <v>309</v>
      </c>
      <c r="G105" s="166" t="s">
        <v>235</v>
      </c>
      <c r="H105" s="167">
        <v>24.687999999999999</v>
      </c>
      <c r="I105" s="168"/>
      <c r="J105" s="169">
        <f>ROUND(I105*H105,2)</f>
        <v>0</v>
      </c>
      <c r="K105" s="165" t="s">
        <v>213</v>
      </c>
      <c r="L105" s="36"/>
      <c r="M105" s="170" t="s">
        <v>1</v>
      </c>
      <c r="N105" s="171" t="s">
        <v>46</v>
      </c>
      <c r="O105" s="58"/>
      <c r="P105" s="172">
        <f>O105*H105</f>
        <v>0</v>
      </c>
      <c r="Q105" s="172">
        <v>0</v>
      </c>
      <c r="R105" s="172">
        <f>Q105*H105</f>
        <v>0</v>
      </c>
      <c r="S105" s="172">
        <v>0</v>
      </c>
      <c r="T105" s="173">
        <f>S105*H105</f>
        <v>0</v>
      </c>
      <c r="AR105" s="15" t="s">
        <v>122</v>
      </c>
      <c r="AT105" s="15" t="s">
        <v>124</v>
      </c>
      <c r="AU105" s="15" t="s">
        <v>84</v>
      </c>
      <c r="AY105" s="15" t="s">
        <v>123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5" t="s">
        <v>23</v>
      </c>
      <c r="BK105" s="174">
        <f>ROUND(I105*H105,2)</f>
        <v>0</v>
      </c>
      <c r="BL105" s="15" t="s">
        <v>122</v>
      </c>
      <c r="BM105" s="15" t="s">
        <v>787</v>
      </c>
    </row>
    <row r="106" spans="2:65" s="1" customFormat="1" ht="19.5" x14ac:dyDescent="0.2">
      <c r="B106" s="32"/>
      <c r="C106" s="33"/>
      <c r="D106" s="175" t="s">
        <v>131</v>
      </c>
      <c r="E106" s="33"/>
      <c r="F106" s="176" t="s">
        <v>788</v>
      </c>
      <c r="G106" s="33"/>
      <c r="H106" s="33"/>
      <c r="I106" s="101"/>
      <c r="J106" s="33"/>
      <c r="K106" s="33"/>
      <c r="L106" s="36"/>
      <c r="M106" s="177"/>
      <c r="N106" s="58"/>
      <c r="O106" s="58"/>
      <c r="P106" s="58"/>
      <c r="Q106" s="58"/>
      <c r="R106" s="58"/>
      <c r="S106" s="58"/>
      <c r="T106" s="59"/>
      <c r="AT106" s="15" t="s">
        <v>131</v>
      </c>
      <c r="AU106" s="15" t="s">
        <v>84</v>
      </c>
    </row>
    <row r="107" spans="2:65" s="10" customFormat="1" ht="11.25" x14ac:dyDescent="0.2">
      <c r="B107" s="178"/>
      <c r="C107" s="179"/>
      <c r="D107" s="175" t="s">
        <v>138</v>
      </c>
      <c r="E107" s="180" t="s">
        <v>1</v>
      </c>
      <c r="F107" s="181" t="s">
        <v>922</v>
      </c>
      <c r="G107" s="179"/>
      <c r="H107" s="182">
        <v>24.687999999999999</v>
      </c>
      <c r="I107" s="183"/>
      <c r="J107" s="179"/>
      <c r="K107" s="179"/>
      <c r="L107" s="184"/>
      <c r="M107" s="185"/>
      <c r="N107" s="186"/>
      <c r="O107" s="186"/>
      <c r="P107" s="186"/>
      <c r="Q107" s="186"/>
      <c r="R107" s="186"/>
      <c r="S107" s="186"/>
      <c r="T107" s="187"/>
      <c r="AT107" s="188" t="s">
        <v>138</v>
      </c>
      <c r="AU107" s="188" t="s">
        <v>84</v>
      </c>
      <c r="AV107" s="10" t="s">
        <v>84</v>
      </c>
      <c r="AW107" s="10" t="s">
        <v>37</v>
      </c>
      <c r="AX107" s="10" t="s">
        <v>75</v>
      </c>
      <c r="AY107" s="188" t="s">
        <v>123</v>
      </c>
    </row>
    <row r="108" spans="2:65" s="11" customFormat="1" ht="11.25" x14ac:dyDescent="0.2">
      <c r="B108" s="189"/>
      <c r="C108" s="190"/>
      <c r="D108" s="175" t="s">
        <v>138</v>
      </c>
      <c r="E108" s="191" t="s">
        <v>1</v>
      </c>
      <c r="F108" s="192" t="s">
        <v>140</v>
      </c>
      <c r="G108" s="190"/>
      <c r="H108" s="193">
        <v>24.687999999999999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138</v>
      </c>
      <c r="AU108" s="199" t="s">
        <v>84</v>
      </c>
      <c r="AV108" s="11" t="s">
        <v>122</v>
      </c>
      <c r="AW108" s="11" t="s">
        <v>37</v>
      </c>
      <c r="AX108" s="11" t="s">
        <v>23</v>
      </c>
      <c r="AY108" s="199" t="s">
        <v>123</v>
      </c>
    </row>
    <row r="109" spans="2:65" s="1" customFormat="1" ht="16.5" customHeight="1" x14ac:dyDescent="0.2">
      <c r="B109" s="32"/>
      <c r="C109" s="163" t="s">
        <v>157</v>
      </c>
      <c r="D109" s="163" t="s">
        <v>124</v>
      </c>
      <c r="E109" s="164" t="s">
        <v>327</v>
      </c>
      <c r="F109" s="165" t="s">
        <v>328</v>
      </c>
      <c r="G109" s="166" t="s">
        <v>235</v>
      </c>
      <c r="H109" s="167">
        <v>100.93600000000001</v>
      </c>
      <c r="I109" s="168"/>
      <c r="J109" s="169">
        <f>ROUND(I109*H109,2)</f>
        <v>0</v>
      </c>
      <c r="K109" s="165" t="s">
        <v>213</v>
      </c>
      <c r="L109" s="36"/>
      <c r="M109" s="170" t="s">
        <v>1</v>
      </c>
      <c r="N109" s="171" t="s">
        <v>46</v>
      </c>
      <c r="O109" s="58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5" t="s">
        <v>122</v>
      </c>
      <c r="AT109" s="15" t="s">
        <v>124</v>
      </c>
      <c r="AU109" s="15" t="s">
        <v>84</v>
      </c>
      <c r="AY109" s="15" t="s">
        <v>123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23</v>
      </c>
      <c r="BK109" s="174">
        <f>ROUND(I109*H109,2)</f>
        <v>0</v>
      </c>
      <c r="BL109" s="15" t="s">
        <v>122</v>
      </c>
      <c r="BM109" s="15" t="s">
        <v>789</v>
      </c>
    </row>
    <row r="110" spans="2:65" s="1" customFormat="1" ht="19.5" x14ac:dyDescent="0.2">
      <c r="B110" s="32"/>
      <c r="C110" s="33"/>
      <c r="D110" s="175" t="s">
        <v>131</v>
      </c>
      <c r="E110" s="33"/>
      <c r="F110" s="176" t="s">
        <v>790</v>
      </c>
      <c r="G110" s="33"/>
      <c r="H110" s="33"/>
      <c r="I110" s="101"/>
      <c r="J110" s="33"/>
      <c r="K110" s="33"/>
      <c r="L110" s="36"/>
      <c r="M110" s="177"/>
      <c r="N110" s="58"/>
      <c r="O110" s="58"/>
      <c r="P110" s="58"/>
      <c r="Q110" s="58"/>
      <c r="R110" s="58"/>
      <c r="S110" s="58"/>
      <c r="T110" s="59"/>
      <c r="AT110" s="15" t="s">
        <v>131</v>
      </c>
      <c r="AU110" s="15" t="s">
        <v>84</v>
      </c>
    </row>
    <row r="111" spans="2:65" s="10" customFormat="1" ht="11.25" x14ac:dyDescent="0.2">
      <c r="B111" s="178"/>
      <c r="C111" s="179"/>
      <c r="D111" s="175" t="s">
        <v>138</v>
      </c>
      <c r="E111" s="180" t="s">
        <v>1</v>
      </c>
      <c r="F111" s="181" t="s">
        <v>923</v>
      </c>
      <c r="G111" s="179"/>
      <c r="H111" s="182">
        <v>100.93600000000001</v>
      </c>
      <c r="I111" s="183"/>
      <c r="J111" s="179"/>
      <c r="K111" s="179"/>
      <c r="L111" s="184"/>
      <c r="M111" s="185"/>
      <c r="N111" s="186"/>
      <c r="O111" s="186"/>
      <c r="P111" s="186"/>
      <c r="Q111" s="186"/>
      <c r="R111" s="186"/>
      <c r="S111" s="186"/>
      <c r="T111" s="187"/>
      <c r="AT111" s="188" t="s">
        <v>138</v>
      </c>
      <c r="AU111" s="188" t="s">
        <v>84</v>
      </c>
      <c r="AV111" s="10" t="s">
        <v>84</v>
      </c>
      <c r="AW111" s="10" t="s">
        <v>37</v>
      </c>
      <c r="AX111" s="10" t="s">
        <v>75</v>
      </c>
      <c r="AY111" s="188" t="s">
        <v>123</v>
      </c>
    </row>
    <row r="112" spans="2:65" s="11" customFormat="1" ht="11.25" x14ac:dyDescent="0.2">
      <c r="B112" s="189"/>
      <c r="C112" s="190"/>
      <c r="D112" s="175" t="s">
        <v>138</v>
      </c>
      <c r="E112" s="191" t="s">
        <v>1</v>
      </c>
      <c r="F112" s="192" t="s">
        <v>140</v>
      </c>
      <c r="G112" s="190"/>
      <c r="H112" s="193">
        <v>100.93600000000001</v>
      </c>
      <c r="I112" s="194"/>
      <c r="J112" s="190"/>
      <c r="K112" s="190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138</v>
      </c>
      <c r="AU112" s="199" t="s">
        <v>84</v>
      </c>
      <c r="AV112" s="11" t="s">
        <v>122</v>
      </c>
      <c r="AW112" s="11" t="s">
        <v>37</v>
      </c>
      <c r="AX112" s="11" t="s">
        <v>23</v>
      </c>
      <c r="AY112" s="199" t="s">
        <v>123</v>
      </c>
    </row>
    <row r="113" spans="2:65" s="1" customFormat="1" ht="16.5" customHeight="1" x14ac:dyDescent="0.2">
      <c r="B113" s="32"/>
      <c r="C113" s="163" t="s">
        <v>164</v>
      </c>
      <c r="D113" s="163" t="s">
        <v>124</v>
      </c>
      <c r="E113" s="164" t="s">
        <v>332</v>
      </c>
      <c r="F113" s="165" t="s">
        <v>333</v>
      </c>
      <c r="G113" s="166" t="s">
        <v>235</v>
      </c>
      <c r="H113" s="167">
        <v>201.87200000000001</v>
      </c>
      <c r="I113" s="168"/>
      <c r="J113" s="169">
        <f>ROUND(I113*H113,2)</f>
        <v>0</v>
      </c>
      <c r="K113" s="165" t="s">
        <v>128</v>
      </c>
      <c r="L113" s="36"/>
      <c r="M113" s="170" t="s">
        <v>1</v>
      </c>
      <c r="N113" s="171" t="s">
        <v>46</v>
      </c>
      <c r="O113" s="58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122</v>
      </c>
      <c r="AT113" s="15" t="s">
        <v>124</v>
      </c>
      <c r="AU113" s="15" t="s">
        <v>84</v>
      </c>
      <c r="AY113" s="15" t="s">
        <v>123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23</v>
      </c>
      <c r="BK113" s="174">
        <f>ROUND(I113*H113,2)</f>
        <v>0</v>
      </c>
      <c r="BL113" s="15" t="s">
        <v>122</v>
      </c>
      <c r="BM113" s="15" t="s">
        <v>924</v>
      </c>
    </row>
    <row r="114" spans="2:65" s="1" customFormat="1" ht="19.5" x14ac:dyDescent="0.2">
      <c r="B114" s="32"/>
      <c r="C114" s="33"/>
      <c r="D114" s="175" t="s">
        <v>131</v>
      </c>
      <c r="E114" s="33"/>
      <c r="F114" s="176" t="s">
        <v>793</v>
      </c>
      <c r="G114" s="33"/>
      <c r="H114" s="33"/>
      <c r="I114" s="101"/>
      <c r="J114" s="33"/>
      <c r="K114" s="33"/>
      <c r="L114" s="36"/>
      <c r="M114" s="177"/>
      <c r="N114" s="58"/>
      <c r="O114" s="58"/>
      <c r="P114" s="58"/>
      <c r="Q114" s="58"/>
      <c r="R114" s="58"/>
      <c r="S114" s="58"/>
      <c r="T114" s="59"/>
      <c r="AT114" s="15" t="s">
        <v>131</v>
      </c>
      <c r="AU114" s="15" t="s">
        <v>84</v>
      </c>
    </row>
    <row r="115" spans="2:65" s="12" customFormat="1" ht="11.25" x14ac:dyDescent="0.2">
      <c r="B115" s="200"/>
      <c r="C115" s="201"/>
      <c r="D115" s="175" t="s">
        <v>138</v>
      </c>
      <c r="E115" s="202" t="s">
        <v>1</v>
      </c>
      <c r="F115" s="203" t="s">
        <v>336</v>
      </c>
      <c r="G115" s="201"/>
      <c r="H115" s="202" t="s">
        <v>1</v>
      </c>
      <c r="I115" s="204"/>
      <c r="J115" s="201"/>
      <c r="K115" s="201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138</v>
      </c>
      <c r="AU115" s="209" t="s">
        <v>84</v>
      </c>
      <c r="AV115" s="12" t="s">
        <v>23</v>
      </c>
      <c r="AW115" s="12" t="s">
        <v>37</v>
      </c>
      <c r="AX115" s="12" t="s">
        <v>75</v>
      </c>
      <c r="AY115" s="209" t="s">
        <v>123</v>
      </c>
    </row>
    <row r="116" spans="2:65" s="10" customFormat="1" ht="11.25" x14ac:dyDescent="0.2">
      <c r="B116" s="178"/>
      <c r="C116" s="179"/>
      <c r="D116" s="175" t="s">
        <v>138</v>
      </c>
      <c r="E116" s="180" t="s">
        <v>1</v>
      </c>
      <c r="F116" s="181" t="s">
        <v>925</v>
      </c>
      <c r="G116" s="179"/>
      <c r="H116" s="182">
        <v>92.66</v>
      </c>
      <c r="I116" s="183"/>
      <c r="J116" s="179"/>
      <c r="K116" s="179"/>
      <c r="L116" s="184"/>
      <c r="M116" s="185"/>
      <c r="N116" s="186"/>
      <c r="O116" s="186"/>
      <c r="P116" s="186"/>
      <c r="Q116" s="186"/>
      <c r="R116" s="186"/>
      <c r="S116" s="186"/>
      <c r="T116" s="187"/>
      <c r="AT116" s="188" t="s">
        <v>138</v>
      </c>
      <c r="AU116" s="188" t="s">
        <v>84</v>
      </c>
      <c r="AV116" s="10" t="s">
        <v>84</v>
      </c>
      <c r="AW116" s="10" t="s">
        <v>37</v>
      </c>
      <c r="AX116" s="10" t="s">
        <v>75</v>
      </c>
      <c r="AY116" s="188" t="s">
        <v>123</v>
      </c>
    </row>
    <row r="117" spans="2:65" s="10" customFormat="1" ht="11.25" x14ac:dyDescent="0.2">
      <c r="B117" s="178"/>
      <c r="C117" s="179"/>
      <c r="D117" s="175" t="s">
        <v>138</v>
      </c>
      <c r="E117" s="180" t="s">
        <v>1</v>
      </c>
      <c r="F117" s="181" t="s">
        <v>926</v>
      </c>
      <c r="G117" s="179"/>
      <c r="H117" s="182">
        <v>109.212</v>
      </c>
      <c r="I117" s="183"/>
      <c r="J117" s="179"/>
      <c r="K117" s="179"/>
      <c r="L117" s="184"/>
      <c r="M117" s="185"/>
      <c r="N117" s="186"/>
      <c r="O117" s="186"/>
      <c r="P117" s="186"/>
      <c r="Q117" s="186"/>
      <c r="R117" s="186"/>
      <c r="S117" s="186"/>
      <c r="T117" s="187"/>
      <c r="AT117" s="188" t="s">
        <v>138</v>
      </c>
      <c r="AU117" s="188" t="s">
        <v>84</v>
      </c>
      <c r="AV117" s="10" t="s">
        <v>84</v>
      </c>
      <c r="AW117" s="10" t="s">
        <v>37</v>
      </c>
      <c r="AX117" s="10" t="s">
        <v>75</v>
      </c>
      <c r="AY117" s="188" t="s">
        <v>123</v>
      </c>
    </row>
    <row r="118" spans="2:65" s="11" customFormat="1" ht="11.25" x14ac:dyDescent="0.2">
      <c r="B118" s="189"/>
      <c r="C118" s="190"/>
      <c r="D118" s="175" t="s">
        <v>138</v>
      </c>
      <c r="E118" s="191" t="s">
        <v>1</v>
      </c>
      <c r="F118" s="192" t="s">
        <v>140</v>
      </c>
      <c r="G118" s="190"/>
      <c r="H118" s="193">
        <v>201.87200000000001</v>
      </c>
      <c r="I118" s="194"/>
      <c r="J118" s="190"/>
      <c r="K118" s="190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138</v>
      </c>
      <c r="AU118" s="199" t="s">
        <v>84</v>
      </c>
      <c r="AV118" s="11" t="s">
        <v>122</v>
      </c>
      <c r="AW118" s="11" t="s">
        <v>37</v>
      </c>
      <c r="AX118" s="11" t="s">
        <v>23</v>
      </c>
      <c r="AY118" s="199" t="s">
        <v>123</v>
      </c>
    </row>
    <row r="119" spans="2:65" s="1" customFormat="1" ht="16.5" customHeight="1" x14ac:dyDescent="0.2">
      <c r="B119" s="32"/>
      <c r="C119" s="163" t="s">
        <v>169</v>
      </c>
      <c r="D119" s="163" t="s">
        <v>124</v>
      </c>
      <c r="E119" s="164" t="s">
        <v>364</v>
      </c>
      <c r="F119" s="165" t="s">
        <v>365</v>
      </c>
      <c r="G119" s="166" t="s">
        <v>235</v>
      </c>
      <c r="H119" s="167">
        <v>9.6999999999999993</v>
      </c>
      <c r="I119" s="168"/>
      <c r="J119" s="169">
        <f>ROUND(I119*H119,2)</f>
        <v>0</v>
      </c>
      <c r="K119" s="165" t="s">
        <v>213</v>
      </c>
      <c r="L119" s="36"/>
      <c r="M119" s="170" t="s">
        <v>1</v>
      </c>
      <c r="N119" s="171" t="s">
        <v>46</v>
      </c>
      <c r="O119" s="58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122</v>
      </c>
      <c r="AT119" s="15" t="s">
        <v>124</v>
      </c>
      <c r="AU119" s="15" t="s">
        <v>84</v>
      </c>
      <c r="AY119" s="15" t="s">
        <v>123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23</v>
      </c>
      <c r="BK119" s="174">
        <f>ROUND(I119*H119,2)</f>
        <v>0</v>
      </c>
      <c r="BL119" s="15" t="s">
        <v>122</v>
      </c>
      <c r="BM119" s="15" t="s">
        <v>796</v>
      </c>
    </row>
    <row r="120" spans="2:65" s="1" customFormat="1" ht="19.5" x14ac:dyDescent="0.2">
      <c r="B120" s="32"/>
      <c r="C120" s="33"/>
      <c r="D120" s="175" t="s">
        <v>131</v>
      </c>
      <c r="E120" s="33"/>
      <c r="F120" s="176" t="s">
        <v>797</v>
      </c>
      <c r="G120" s="33"/>
      <c r="H120" s="33"/>
      <c r="I120" s="101"/>
      <c r="J120" s="33"/>
      <c r="K120" s="33"/>
      <c r="L120" s="36"/>
      <c r="M120" s="177"/>
      <c r="N120" s="58"/>
      <c r="O120" s="58"/>
      <c r="P120" s="58"/>
      <c r="Q120" s="58"/>
      <c r="R120" s="58"/>
      <c r="S120" s="58"/>
      <c r="T120" s="59"/>
      <c r="AT120" s="15" t="s">
        <v>131</v>
      </c>
      <c r="AU120" s="15" t="s">
        <v>84</v>
      </c>
    </row>
    <row r="121" spans="2:65" s="10" customFormat="1" ht="11.25" x14ac:dyDescent="0.2">
      <c r="B121" s="178"/>
      <c r="C121" s="179"/>
      <c r="D121" s="175" t="s">
        <v>138</v>
      </c>
      <c r="E121" s="180" t="s">
        <v>1</v>
      </c>
      <c r="F121" s="181" t="s">
        <v>927</v>
      </c>
      <c r="G121" s="179"/>
      <c r="H121" s="182">
        <v>9.6999999999999993</v>
      </c>
      <c r="I121" s="183"/>
      <c r="J121" s="179"/>
      <c r="K121" s="179"/>
      <c r="L121" s="184"/>
      <c r="M121" s="185"/>
      <c r="N121" s="186"/>
      <c r="O121" s="186"/>
      <c r="P121" s="186"/>
      <c r="Q121" s="186"/>
      <c r="R121" s="186"/>
      <c r="S121" s="186"/>
      <c r="T121" s="187"/>
      <c r="AT121" s="188" t="s">
        <v>138</v>
      </c>
      <c r="AU121" s="188" t="s">
        <v>84</v>
      </c>
      <c r="AV121" s="10" t="s">
        <v>84</v>
      </c>
      <c r="AW121" s="10" t="s">
        <v>37</v>
      </c>
      <c r="AX121" s="10" t="s">
        <v>75</v>
      </c>
      <c r="AY121" s="188" t="s">
        <v>123</v>
      </c>
    </row>
    <row r="122" spans="2:65" s="11" customFormat="1" ht="11.25" x14ac:dyDescent="0.2">
      <c r="B122" s="189"/>
      <c r="C122" s="190"/>
      <c r="D122" s="175" t="s">
        <v>138</v>
      </c>
      <c r="E122" s="191" t="s">
        <v>1</v>
      </c>
      <c r="F122" s="192" t="s">
        <v>140</v>
      </c>
      <c r="G122" s="190"/>
      <c r="H122" s="193">
        <v>9.6999999999999993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138</v>
      </c>
      <c r="AU122" s="199" t="s">
        <v>84</v>
      </c>
      <c r="AV122" s="11" t="s">
        <v>122</v>
      </c>
      <c r="AW122" s="11" t="s">
        <v>37</v>
      </c>
      <c r="AX122" s="11" t="s">
        <v>23</v>
      </c>
      <c r="AY122" s="199" t="s">
        <v>123</v>
      </c>
    </row>
    <row r="123" spans="2:65" s="1" customFormat="1" ht="16.5" customHeight="1" x14ac:dyDescent="0.2">
      <c r="B123" s="32"/>
      <c r="C123" s="163" t="s">
        <v>176</v>
      </c>
      <c r="D123" s="163" t="s">
        <v>124</v>
      </c>
      <c r="E123" s="164" t="s">
        <v>928</v>
      </c>
      <c r="F123" s="165" t="s">
        <v>929</v>
      </c>
      <c r="G123" s="166" t="s">
        <v>235</v>
      </c>
      <c r="H123" s="167">
        <v>97</v>
      </c>
      <c r="I123" s="168"/>
      <c r="J123" s="169">
        <f>ROUND(I123*H123,2)</f>
        <v>0</v>
      </c>
      <c r="K123" s="165" t="s">
        <v>128</v>
      </c>
      <c r="L123" s="36"/>
      <c r="M123" s="170" t="s">
        <v>1</v>
      </c>
      <c r="N123" s="171" t="s">
        <v>46</v>
      </c>
      <c r="O123" s="58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5" t="s">
        <v>122</v>
      </c>
      <c r="AT123" s="15" t="s">
        <v>124</v>
      </c>
      <c r="AU123" s="15" t="s">
        <v>84</v>
      </c>
      <c r="AY123" s="15" t="s">
        <v>123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23</v>
      </c>
      <c r="BK123" s="174">
        <f>ROUND(I123*H123,2)</f>
        <v>0</v>
      </c>
      <c r="BL123" s="15" t="s">
        <v>122</v>
      </c>
      <c r="BM123" s="15" t="s">
        <v>930</v>
      </c>
    </row>
    <row r="124" spans="2:65" s="1" customFormat="1" ht="19.5" x14ac:dyDescent="0.2">
      <c r="B124" s="32"/>
      <c r="C124" s="33"/>
      <c r="D124" s="175" t="s">
        <v>131</v>
      </c>
      <c r="E124" s="33"/>
      <c r="F124" s="176" t="s">
        <v>931</v>
      </c>
      <c r="G124" s="33"/>
      <c r="H124" s="33"/>
      <c r="I124" s="101"/>
      <c r="J124" s="33"/>
      <c r="K124" s="33"/>
      <c r="L124" s="36"/>
      <c r="M124" s="177"/>
      <c r="N124" s="58"/>
      <c r="O124" s="58"/>
      <c r="P124" s="58"/>
      <c r="Q124" s="58"/>
      <c r="R124" s="58"/>
      <c r="S124" s="58"/>
      <c r="T124" s="59"/>
      <c r="AT124" s="15" t="s">
        <v>131</v>
      </c>
      <c r="AU124" s="15" t="s">
        <v>84</v>
      </c>
    </row>
    <row r="125" spans="2:65" s="10" customFormat="1" ht="11.25" x14ac:dyDescent="0.2">
      <c r="B125" s="178"/>
      <c r="C125" s="179"/>
      <c r="D125" s="175" t="s">
        <v>138</v>
      </c>
      <c r="E125" s="180" t="s">
        <v>1</v>
      </c>
      <c r="F125" s="181" t="s">
        <v>932</v>
      </c>
      <c r="G125" s="179"/>
      <c r="H125" s="182">
        <v>97</v>
      </c>
      <c r="I125" s="183"/>
      <c r="J125" s="179"/>
      <c r="K125" s="179"/>
      <c r="L125" s="184"/>
      <c r="M125" s="185"/>
      <c r="N125" s="186"/>
      <c r="O125" s="186"/>
      <c r="P125" s="186"/>
      <c r="Q125" s="186"/>
      <c r="R125" s="186"/>
      <c r="S125" s="186"/>
      <c r="T125" s="187"/>
      <c r="AT125" s="188" t="s">
        <v>138</v>
      </c>
      <c r="AU125" s="188" t="s">
        <v>84</v>
      </c>
      <c r="AV125" s="10" t="s">
        <v>84</v>
      </c>
      <c r="AW125" s="10" t="s">
        <v>37</v>
      </c>
      <c r="AX125" s="10" t="s">
        <v>75</v>
      </c>
      <c r="AY125" s="188" t="s">
        <v>123</v>
      </c>
    </row>
    <row r="126" spans="2:65" s="11" customFormat="1" ht="11.25" x14ac:dyDescent="0.2">
      <c r="B126" s="189"/>
      <c r="C126" s="190"/>
      <c r="D126" s="175" t="s">
        <v>138</v>
      </c>
      <c r="E126" s="191" t="s">
        <v>1</v>
      </c>
      <c r="F126" s="192" t="s">
        <v>140</v>
      </c>
      <c r="G126" s="190"/>
      <c r="H126" s="193">
        <v>97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138</v>
      </c>
      <c r="AU126" s="199" t="s">
        <v>84</v>
      </c>
      <c r="AV126" s="11" t="s">
        <v>122</v>
      </c>
      <c r="AW126" s="11" t="s">
        <v>37</v>
      </c>
      <c r="AX126" s="11" t="s">
        <v>23</v>
      </c>
      <c r="AY126" s="199" t="s">
        <v>123</v>
      </c>
    </row>
    <row r="127" spans="2:65" s="1" customFormat="1" ht="16.5" customHeight="1" x14ac:dyDescent="0.2">
      <c r="B127" s="32"/>
      <c r="C127" s="163" t="s">
        <v>27</v>
      </c>
      <c r="D127" s="163" t="s">
        <v>124</v>
      </c>
      <c r="E127" s="164" t="s">
        <v>799</v>
      </c>
      <c r="F127" s="165" t="s">
        <v>800</v>
      </c>
      <c r="G127" s="166" t="s">
        <v>235</v>
      </c>
      <c r="H127" s="167">
        <v>100.93600000000001</v>
      </c>
      <c r="I127" s="168"/>
      <c r="J127" s="169">
        <f>ROUND(I127*H127,2)</f>
        <v>0</v>
      </c>
      <c r="K127" s="165" t="s">
        <v>128</v>
      </c>
      <c r="L127" s="36"/>
      <c r="M127" s="170" t="s">
        <v>1</v>
      </c>
      <c r="N127" s="171" t="s">
        <v>46</v>
      </c>
      <c r="O127" s="58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5" t="s">
        <v>122</v>
      </c>
      <c r="AT127" s="15" t="s">
        <v>124</v>
      </c>
      <c r="AU127" s="15" t="s">
        <v>84</v>
      </c>
      <c r="AY127" s="15" t="s">
        <v>123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23</v>
      </c>
      <c r="BK127" s="174">
        <f>ROUND(I127*H127,2)</f>
        <v>0</v>
      </c>
      <c r="BL127" s="15" t="s">
        <v>122</v>
      </c>
      <c r="BM127" s="15" t="s">
        <v>933</v>
      </c>
    </row>
    <row r="128" spans="2:65" s="1" customFormat="1" ht="11.25" x14ac:dyDescent="0.2">
      <c r="B128" s="32"/>
      <c r="C128" s="33"/>
      <c r="D128" s="175" t="s">
        <v>131</v>
      </c>
      <c r="E128" s="33"/>
      <c r="F128" s="176" t="s">
        <v>802</v>
      </c>
      <c r="G128" s="33"/>
      <c r="H128" s="33"/>
      <c r="I128" s="101"/>
      <c r="J128" s="33"/>
      <c r="K128" s="33"/>
      <c r="L128" s="36"/>
      <c r="M128" s="177"/>
      <c r="N128" s="58"/>
      <c r="O128" s="58"/>
      <c r="P128" s="58"/>
      <c r="Q128" s="58"/>
      <c r="R128" s="58"/>
      <c r="S128" s="58"/>
      <c r="T128" s="59"/>
      <c r="AT128" s="15" t="s">
        <v>131</v>
      </c>
      <c r="AU128" s="15" t="s">
        <v>84</v>
      </c>
    </row>
    <row r="129" spans="2:65" s="10" customFormat="1" ht="11.25" x14ac:dyDescent="0.2">
      <c r="B129" s="178"/>
      <c r="C129" s="179"/>
      <c r="D129" s="175" t="s">
        <v>138</v>
      </c>
      <c r="E129" s="180" t="s">
        <v>1</v>
      </c>
      <c r="F129" s="181" t="s">
        <v>934</v>
      </c>
      <c r="G129" s="179"/>
      <c r="H129" s="182">
        <v>46.33</v>
      </c>
      <c r="I129" s="183"/>
      <c r="J129" s="179"/>
      <c r="K129" s="179"/>
      <c r="L129" s="184"/>
      <c r="M129" s="185"/>
      <c r="N129" s="186"/>
      <c r="O129" s="186"/>
      <c r="P129" s="186"/>
      <c r="Q129" s="186"/>
      <c r="R129" s="186"/>
      <c r="S129" s="186"/>
      <c r="T129" s="187"/>
      <c r="AT129" s="188" t="s">
        <v>138</v>
      </c>
      <c r="AU129" s="188" t="s">
        <v>84</v>
      </c>
      <c r="AV129" s="10" t="s">
        <v>84</v>
      </c>
      <c r="AW129" s="10" t="s">
        <v>37</v>
      </c>
      <c r="AX129" s="10" t="s">
        <v>75</v>
      </c>
      <c r="AY129" s="188" t="s">
        <v>123</v>
      </c>
    </row>
    <row r="130" spans="2:65" s="10" customFormat="1" ht="11.25" x14ac:dyDescent="0.2">
      <c r="B130" s="178"/>
      <c r="C130" s="179"/>
      <c r="D130" s="175" t="s">
        <v>138</v>
      </c>
      <c r="E130" s="180" t="s">
        <v>1</v>
      </c>
      <c r="F130" s="181" t="s">
        <v>935</v>
      </c>
      <c r="G130" s="179"/>
      <c r="H130" s="182">
        <v>54.606000000000002</v>
      </c>
      <c r="I130" s="183"/>
      <c r="J130" s="179"/>
      <c r="K130" s="179"/>
      <c r="L130" s="184"/>
      <c r="M130" s="185"/>
      <c r="N130" s="186"/>
      <c r="O130" s="186"/>
      <c r="P130" s="186"/>
      <c r="Q130" s="186"/>
      <c r="R130" s="186"/>
      <c r="S130" s="186"/>
      <c r="T130" s="187"/>
      <c r="AT130" s="188" t="s">
        <v>138</v>
      </c>
      <c r="AU130" s="188" t="s">
        <v>84</v>
      </c>
      <c r="AV130" s="10" t="s">
        <v>84</v>
      </c>
      <c r="AW130" s="10" t="s">
        <v>37</v>
      </c>
      <c r="AX130" s="10" t="s">
        <v>75</v>
      </c>
      <c r="AY130" s="188" t="s">
        <v>123</v>
      </c>
    </row>
    <row r="131" spans="2:65" s="11" customFormat="1" ht="11.25" x14ac:dyDescent="0.2">
      <c r="B131" s="189"/>
      <c r="C131" s="190"/>
      <c r="D131" s="175" t="s">
        <v>138</v>
      </c>
      <c r="E131" s="191" t="s">
        <v>1</v>
      </c>
      <c r="F131" s="192" t="s">
        <v>140</v>
      </c>
      <c r="G131" s="190"/>
      <c r="H131" s="193">
        <v>100.93600000000001</v>
      </c>
      <c r="I131" s="194"/>
      <c r="J131" s="190"/>
      <c r="K131" s="190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138</v>
      </c>
      <c r="AU131" s="199" t="s">
        <v>84</v>
      </c>
      <c r="AV131" s="11" t="s">
        <v>122</v>
      </c>
      <c r="AW131" s="11" t="s">
        <v>37</v>
      </c>
      <c r="AX131" s="11" t="s">
        <v>23</v>
      </c>
      <c r="AY131" s="199" t="s">
        <v>123</v>
      </c>
    </row>
    <row r="132" spans="2:65" s="1" customFormat="1" ht="16.5" customHeight="1" x14ac:dyDescent="0.2">
      <c r="B132" s="32"/>
      <c r="C132" s="163" t="s">
        <v>188</v>
      </c>
      <c r="D132" s="163" t="s">
        <v>124</v>
      </c>
      <c r="E132" s="164" t="s">
        <v>380</v>
      </c>
      <c r="F132" s="165" t="s">
        <v>381</v>
      </c>
      <c r="G132" s="166" t="s">
        <v>235</v>
      </c>
      <c r="H132" s="167">
        <v>11.231999999999999</v>
      </c>
      <c r="I132" s="168"/>
      <c r="J132" s="169">
        <f>ROUND(I132*H132,2)</f>
        <v>0</v>
      </c>
      <c r="K132" s="165" t="s">
        <v>128</v>
      </c>
      <c r="L132" s="36"/>
      <c r="M132" s="170" t="s">
        <v>1</v>
      </c>
      <c r="N132" s="171" t="s">
        <v>46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5" t="s">
        <v>122</v>
      </c>
      <c r="AT132" s="15" t="s">
        <v>124</v>
      </c>
      <c r="AU132" s="15" t="s">
        <v>84</v>
      </c>
      <c r="AY132" s="15" t="s">
        <v>123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23</v>
      </c>
      <c r="BK132" s="174">
        <f>ROUND(I132*H132,2)</f>
        <v>0</v>
      </c>
      <c r="BL132" s="15" t="s">
        <v>122</v>
      </c>
      <c r="BM132" s="15" t="s">
        <v>936</v>
      </c>
    </row>
    <row r="133" spans="2:65" s="1" customFormat="1" ht="19.5" x14ac:dyDescent="0.2">
      <c r="B133" s="32"/>
      <c r="C133" s="33"/>
      <c r="D133" s="175" t="s">
        <v>131</v>
      </c>
      <c r="E133" s="33"/>
      <c r="F133" s="176" t="s">
        <v>937</v>
      </c>
      <c r="G133" s="33"/>
      <c r="H133" s="33"/>
      <c r="I133" s="101"/>
      <c r="J133" s="33"/>
      <c r="K133" s="33"/>
      <c r="L133" s="36"/>
      <c r="M133" s="177"/>
      <c r="N133" s="58"/>
      <c r="O133" s="58"/>
      <c r="P133" s="58"/>
      <c r="Q133" s="58"/>
      <c r="R133" s="58"/>
      <c r="S133" s="58"/>
      <c r="T133" s="59"/>
      <c r="AT133" s="15" t="s">
        <v>131</v>
      </c>
      <c r="AU133" s="15" t="s">
        <v>84</v>
      </c>
    </row>
    <row r="134" spans="2:65" s="10" customFormat="1" ht="11.25" x14ac:dyDescent="0.2">
      <c r="B134" s="178"/>
      <c r="C134" s="179"/>
      <c r="D134" s="175" t="s">
        <v>138</v>
      </c>
      <c r="E134" s="180" t="s">
        <v>1</v>
      </c>
      <c r="F134" s="181" t="s">
        <v>938</v>
      </c>
      <c r="G134" s="179"/>
      <c r="H134" s="182">
        <v>11.231999999999999</v>
      </c>
      <c r="I134" s="183"/>
      <c r="J134" s="179"/>
      <c r="K134" s="179"/>
      <c r="L134" s="184"/>
      <c r="M134" s="185"/>
      <c r="N134" s="186"/>
      <c r="O134" s="186"/>
      <c r="P134" s="186"/>
      <c r="Q134" s="186"/>
      <c r="R134" s="186"/>
      <c r="S134" s="186"/>
      <c r="T134" s="187"/>
      <c r="AT134" s="188" t="s">
        <v>138</v>
      </c>
      <c r="AU134" s="188" t="s">
        <v>84</v>
      </c>
      <c r="AV134" s="10" t="s">
        <v>84</v>
      </c>
      <c r="AW134" s="10" t="s">
        <v>37</v>
      </c>
      <c r="AX134" s="10" t="s">
        <v>75</v>
      </c>
      <c r="AY134" s="188" t="s">
        <v>123</v>
      </c>
    </row>
    <row r="135" spans="2:65" s="11" customFormat="1" ht="11.25" x14ac:dyDescent="0.2">
      <c r="B135" s="189"/>
      <c r="C135" s="190"/>
      <c r="D135" s="175" t="s">
        <v>138</v>
      </c>
      <c r="E135" s="191" t="s">
        <v>1</v>
      </c>
      <c r="F135" s="192" t="s">
        <v>140</v>
      </c>
      <c r="G135" s="190"/>
      <c r="H135" s="193">
        <v>11.231999999999999</v>
      </c>
      <c r="I135" s="194"/>
      <c r="J135" s="190"/>
      <c r="K135" s="190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138</v>
      </c>
      <c r="AU135" s="199" t="s">
        <v>84</v>
      </c>
      <c r="AV135" s="11" t="s">
        <v>122</v>
      </c>
      <c r="AW135" s="11" t="s">
        <v>37</v>
      </c>
      <c r="AX135" s="11" t="s">
        <v>23</v>
      </c>
      <c r="AY135" s="199" t="s">
        <v>123</v>
      </c>
    </row>
    <row r="136" spans="2:65" s="1" customFormat="1" ht="16.5" customHeight="1" x14ac:dyDescent="0.2">
      <c r="B136" s="32"/>
      <c r="C136" s="163" t="s">
        <v>277</v>
      </c>
      <c r="D136" s="163" t="s">
        <v>124</v>
      </c>
      <c r="E136" s="164" t="s">
        <v>406</v>
      </c>
      <c r="F136" s="165" t="s">
        <v>407</v>
      </c>
      <c r="G136" s="166" t="s">
        <v>235</v>
      </c>
      <c r="H136" s="167">
        <v>110.636</v>
      </c>
      <c r="I136" s="168"/>
      <c r="J136" s="169">
        <f>ROUND(I136*H136,2)</f>
        <v>0</v>
      </c>
      <c r="K136" s="165" t="s">
        <v>213</v>
      </c>
      <c r="L136" s="36"/>
      <c r="M136" s="170" t="s">
        <v>1</v>
      </c>
      <c r="N136" s="171" t="s">
        <v>46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5" t="s">
        <v>122</v>
      </c>
      <c r="AT136" s="15" t="s">
        <v>124</v>
      </c>
      <c r="AU136" s="15" t="s">
        <v>84</v>
      </c>
      <c r="AY136" s="15" t="s">
        <v>123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5" t="s">
        <v>23</v>
      </c>
      <c r="BK136" s="174">
        <f>ROUND(I136*H136,2)</f>
        <v>0</v>
      </c>
      <c r="BL136" s="15" t="s">
        <v>122</v>
      </c>
      <c r="BM136" s="15" t="s">
        <v>939</v>
      </c>
    </row>
    <row r="137" spans="2:65" s="1" customFormat="1" ht="11.25" x14ac:dyDescent="0.2">
      <c r="B137" s="32"/>
      <c r="C137" s="33"/>
      <c r="D137" s="175" t="s">
        <v>131</v>
      </c>
      <c r="E137" s="33"/>
      <c r="F137" s="176" t="s">
        <v>806</v>
      </c>
      <c r="G137" s="33"/>
      <c r="H137" s="33"/>
      <c r="I137" s="101"/>
      <c r="J137" s="33"/>
      <c r="K137" s="33"/>
      <c r="L137" s="36"/>
      <c r="M137" s="177"/>
      <c r="N137" s="58"/>
      <c r="O137" s="58"/>
      <c r="P137" s="58"/>
      <c r="Q137" s="58"/>
      <c r="R137" s="58"/>
      <c r="S137" s="58"/>
      <c r="T137" s="59"/>
      <c r="AT137" s="15" t="s">
        <v>131</v>
      </c>
      <c r="AU137" s="15" t="s">
        <v>84</v>
      </c>
    </row>
    <row r="138" spans="2:65" s="10" customFormat="1" ht="11.25" x14ac:dyDescent="0.2">
      <c r="B138" s="178"/>
      <c r="C138" s="179"/>
      <c r="D138" s="175" t="s">
        <v>138</v>
      </c>
      <c r="E138" s="180" t="s">
        <v>1</v>
      </c>
      <c r="F138" s="181" t="s">
        <v>940</v>
      </c>
      <c r="G138" s="179"/>
      <c r="H138" s="182">
        <v>100.93600000000001</v>
      </c>
      <c r="I138" s="183"/>
      <c r="J138" s="179"/>
      <c r="K138" s="179"/>
      <c r="L138" s="184"/>
      <c r="M138" s="185"/>
      <c r="N138" s="186"/>
      <c r="O138" s="186"/>
      <c r="P138" s="186"/>
      <c r="Q138" s="186"/>
      <c r="R138" s="186"/>
      <c r="S138" s="186"/>
      <c r="T138" s="187"/>
      <c r="AT138" s="188" t="s">
        <v>138</v>
      </c>
      <c r="AU138" s="188" t="s">
        <v>84</v>
      </c>
      <c r="AV138" s="10" t="s">
        <v>84</v>
      </c>
      <c r="AW138" s="10" t="s">
        <v>37</v>
      </c>
      <c r="AX138" s="10" t="s">
        <v>75</v>
      </c>
      <c r="AY138" s="188" t="s">
        <v>123</v>
      </c>
    </row>
    <row r="139" spans="2:65" s="10" customFormat="1" ht="11.25" x14ac:dyDescent="0.2">
      <c r="B139" s="178"/>
      <c r="C139" s="179"/>
      <c r="D139" s="175" t="s">
        <v>138</v>
      </c>
      <c r="E139" s="180" t="s">
        <v>1</v>
      </c>
      <c r="F139" s="181" t="s">
        <v>941</v>
      </c>
      <c r="G139" s="179"/>
      <c r="H139" s="182">
        <v>9.6999999999999993</v>
      </c>
      <c r="I139" s="183"/>
      <c r="J139" s="179"/>
      <c r="K139" s="179"/>
      <c r="L139" s="184"/>
      <c r="M139" s="185"/>
      <c r="N139" s="186"/>
      <c r="O139" s="186"/>
      <c r="P139" s="186"/>
      <c r="Q139" s="186"/>
      <c r="R139" s="186"/>
      <c r="S139" s="186"/>
      <c r="T139" s="187"/>
      <c r="AT139" s="188" t="s">
        <v>138</v>
      </c>
      <c r="AU139" s="188" t="s">
        <v>84</v>
      </c>
      <c r="AV139" s="10" t="s">
        <v>84</v>
      </c>
      <c r="AW139" s="10" t="s">
        <v>37</v>
      </c>
      <c r="AX139" s="10" t="s">
        <v>75</v>
      </c>
      <c r="AY139" s="188" t="s">
        <v>123</v>
      </c>
    </row>
    <row r="140" spans="2:65" s="11" customFormat="1" ht="11.25" x14ac:dyDescent="0.2">
      <c r="B140" s="189"/>
      <c r="C140" s="190"/>
      <c r="D140" s="175" t="s">
        <v>138</v>
      </c>
      <c r="E140" s="191" t="s">
        <v>1</v>
      </c>
      <c r="F140" s="192" t="s">
        <v>140</v>
      </c>
      <c r="G140" s="190"/>
      <c r="H140" s="193">
        <v>110.63600000000001</v>
      </c>
      <c r="I140" s="194"/>
      <c r="J140" s="190"/>
      <c r="K140" s="190"/>
      <c r="L140" s="195"/>
      <c r="M140" s="196"/>
      <c r="N140" s="197"/>
      <c r="O140" s="197"/>
      <c r="P140" s="197"/>
      <c r="Q140" s="197"/>
      <c r="R140" s="197"/>
      <c r="S140" s="197"/>
      <c r="T140" s="198"/>
      <c r="AT140" s="199" t="s">
        <v>138</v>
      </c>
      <c r="AU140" s="199" t="s">
        <v>84</v>
      </c>
      <c r="AV140" s="11" t="s">
        <v>122</v>
      </c>
      <c r="AW140" s="11" t="s">
        <v>37</v>
      </c>
      <c r="AX140" s="11" t="s">
        <v>23</v>
      </c>
      <c r="AY140" s="199" t="s">
        <v>123</v>
      </c>
    </row>
    <row r="141" spans="2:65" s="1" customFormat="1" ht="16.5" customHeight="1" x14ac:dyDescent="0.2">
      <c r="B141" s="32"/>
      <c r="C141" s="163" t="s">
        <v>283</v>
      </c>
      <c r="D141" s="163" t="s">
        <v>124</v>
      </c>
      <c r="E141" s="164" t="s">
        <v>413</v>
      </c>
      <c r="F141" s="165" t="s">
        <v>809</v>
      </c>
      <c r="G141" s="166" t="s">
        <v>388</v>
      </c>
      <c r="H141" s="167">
        <v>17.46</v>
      </c>
      <c r="I141" s="168"/>
      <c r="J141" s="169">
        <f>ROUND(I141*H141,2)</f>
        <v>0</v>
      </c>
      <c r="K141" s="165" t="s">
        <v>213</v>
      </c>
      <c r="L141" s="36"/>
      <c r="M141" s="170" t="s">
        <v>1</v>
      </c>
      <c r="N141" s="171" t="s">
        <v>46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5" t="s">
        <v>122</v>
      </c>
      <c r="AT141" s="15" t="s">
        <v>124</v>
      </c>
      <c r="AU141" s="15" t="s">
        <v>84</v>
      </c>
      <c r="AY141" s="15" t="s">
        <v>123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5" t="s">
        <v>23</v>
      </c>
      <c r="BK141" s="174">
        <f>ROUND(I141*H141,2)</f>
        <v>0</v>
      </c>
      <c r="BL141" s="15" t="s">
        <v>122</v>
      </c>
      <c r="BM141" s="15" t="s">
        <v>810</v>
      </c>
    </row>
    <row r="142" spans="2:65" s="1" customFormat="1" ht="11.25" x14ac:dyDescent="0.2">
      <c r="B142" s="32"/>
      <c r="C142" s="33"/>
      <c r="D142" s="175" t="s">
        <v>131</v>
      </c>
      <c r="E142" s="33"/>
      <c r="F142" s="176" t="s">
        <v>811</v>
      </c>
      <c r="G142" s="33"/>
      <c r="H142" s="33"/>
      <c r="I142" s="101"/>
      <c r="J142" s="33"/>
      <c r="K142" s="33"/>
      <c r="L142" s="36"/>
      <c r="M142" s="177"/>
      <c r="N142" s="58"/>
      <c r="O142" s="58"/>
      <c r="P142" s="58"/>
      <c r="Q142" s="58"/>
      <c r="R142" s="58"/>
      <c r="S142" s="58"/>
      <c r="T142" s="59"/>
      <c r="AT142" s="15" t="s">
        <v>131</v>
      </c>
      <c r="AU142" s="15" t="s">
        <v>84</v>
      </c>
    </row>
    <row r="143" spans="2:65" s="10" customFormat="1" ht="11.25" x14ac:dyDescent="0.2">
      <c r="B143" s="178"/>
      <c r="C143" s="179"/>
      <c r="D143" s="175" t="s">
        <v>138</v>
      </c>
      <c r="E143" s="180" t="s">
        <v>1</v>
      </c>
      <c r="F143" s="181" t="s">
        <v>942</v>
      </c>
      <c r="G143" s="179"/>
      <c r="H143" s="182">
        <v>17.46</v>
      </c>
      <c r="I143" s="183"/>
      <c r="J143" s="179"/>
      <c r="K143" s="179"/>
      <c r="L143" s="184"/>
      <c r="M143" s="185"/>
      <c r="N143" s="186"/>
      <c r="O143" s="186"/>
      <c r="P143" s="186"/>
      <c r="Q143" s="186"/>
      <c r="R143" s="186"/>
      <c r="S143" s="186"/>
      <c r="T143" s="187"/>
      <c r="AT143" s="188" t="s">
        <v>138</v>
      </c>
      <c r="AU143" s="188" t="s">
        <v>84</v>
      </c>
      <c r="AV143" s="10" t="s">
        <v>84</v>
      </c>
      <c r="AW143" s="10" t="s">
        <v>37</v>
      </c>
      <c r="AX143" s="10" t="s">
        <v>75</v>
      </c>
      <c r="AY143" s="188" t="s">
        <v>123</v>
      </c>
    </row>
    <row r="144" spans="2:65" s="11" customFormat="1" ht="11.25" x14ac:dyDescent="0.2">
      <c r="B144" s="189"/>
      <c r="C144" s="190"/>
      <c r="D144" s="175" t="s">
        <v>138</v>
      </c>
      <c r="E144" s="191" t="s">
        <v>1</v>
      </c>
      <c r="F144" s="192" t="s">
        <v>140</v>
      </c>
      <c r="G144" s="190"/>
      <c r="H144" s="193">
        <v>17.46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138</v>
      </c>
      <c r="AU144" s="199" t="s">
        <v>84</v>
      </c>
      <c r="AV144" s="11" t="s">
        <v>122</v>
      </c>
      <c r="AW144" s="11" t="s">
        <v>37</v>
      </c>
      <c r="AX144" s="11" t="s">
        <v>23</v>
      </c>
      <c r="AY144" s="199" t="s">
        <v>123</v>
      </c>
    </row>
    <row r="145" spans="2:65" s="1" customFormat="1" ht="16.5" customHeight="1" x14ac:dyDescent="0.2">
      <c r="B145" s="32"/>
      <c r="C145" s="163" t="s">
        <v>290</v>
      </c>
      <c r="D145" s="163" t="s">
        <v>124</v>
      </c>
      <c r="E145" s="164" t="s">
        <v>458</v>
      </c>
      <c r="F145" s="165" t="s">
        <v>459</v>
      </c>
      <c r="G145" s="166" t="s">
        <v>235</v>
      </c>
      <c r="H145" s="167">
        <v>35.1</v>
      </c>
      <c r="I145" s="168"/>
      <c r="J145" s="169">
        <f>ROUND(I145*H145,2)</f>
        <v>0</v>
      </c>
      <c r="K145" s="165" t="s">
        <v>213</v>
      </c>
      <c r="L145" s="36"/>
      <c r="M145" s="170" t="s">
        <v>1</v>
      </c>
      <c r="N145" s="171" t="s">
        <v>46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122</v>
      </c>
      <c r="AT145" s="15" t="s">
        <v>124</v>
      </c>
      <c r="AU145" s="15" t="s">
        <v>84</v>
      </c>
      <c r="AY145" s="15" t="s">
        <v>123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23</v>
      </c>
      <c r="BK145" s="174">
        <f>ROUND(I145*H145,2)</f>
        <v>0</v>
      </c>
      <c r="BL145" s="15" t="s">
        <v>122</v>
      </c>
      <c r="BM145" s="15" t="s">
        <v>813</v>
      </c>
    </row>
    <row r="146" spans="2:65" s="1" customFormat="1" ht="19.5" x14ac:dyDescent="0.2">
      <c r="B146" s="32"/>
      <c r="C146" s="33"/>
      <c r="D146" s="175" t="s">
        <v>131</v>
      </c>
      <c r="E146" s="33"/>
      <c r="F146" s="176" t="s">
        <v>814</v>
      </c>
      <c r="G146" s="33"/>
      <c r="H146" s="33"/>
      <c r="I146" s="101"/>
      <c r="J146" s="33"/>
      <c r="K146" s="33"/>
      <c r="L146" s="36"/>
      <c r="M146" s="177"/>
      <c r="N146" s="58"/>
      <c r="O146" s="58"/>
      <c r="P146" s="58"/>
      <c r="Q146" s="58"/>
      <c r="R146" s="58"/>
      <c r="S146" s="58"/>
      <c r="T146" s="59"/>
      <c r="AT146" s="15" t="s">
        <v>131</v>
      </c>
      <c r="AU146" s="15" t="s">
        <v>84</v>
      </c>
    </row>
    <row r="147" spans="2:65" s="10" customFormat="1" ht="11.25" x14ac:dyDescent="0.2">
      <c r="B147" s="178"/>
      <c r="C147" s="179"/>
      <c r="D147" s="175" t="s">
        <v>138</v>
      </c>
      <c r="E147" s="180" t="s">
        <v>1</v>
      </c>
      <c r="F147" s="181" t="s">
        <v>943</v>
      </c>
      <c r="G147" s="179"/>
      <c r="H147" s="182">
        <v>6.72</v>
      </c>
      <c r="I147" s="183"/>
      <c r="J147" s="179"/>
      <c r="K147" s="179"/>
      <c r="L147" s="184"/>
      <c r="M147" s="185"/>
      <c r="N147" s="186"/>
      <c r="O147" s="186"/>
      <c r="P147" s="186"/>
      <c r="Q147" s="186"/>
      <c r="R147" s="186"/>
      <c r="S147" s="186"/>
      <c r="T147" s="187"/>
      <c r="AT147" s="188" t="s">
        <v>138</v>
      </c>
      <c r="AU147" s="188" t="s">
        <v>84</v>
      </c>
      <c r="AV147" s="10" t="s">
        <v>84</v>
      </c>
      <c r="AW147" s="10" t="s">
        <v>37</v>
      </c>
      <c r="AX147" s="10" t="s">
        <v>75</v>
      </c>
      <c r="AY147" s="188" t="s">
        <v>123</v>
      </c>
    </row>
    <row r="148" spans="2:65" s="10" customFormat="1" ht="11.25" x14ac:dyDescent="0.2">
      <c r="B148" s="178"/>
      <c r="C148" s="179"/>
      <c r="D148" s="175" t="s">
        <v>138</v>
      </c>
      <c r="E148" s="180" t="s">
        <v>1</v>
      </c>
      <c r="F148" s="181" t="s">
        <v>944</v>
      </c>
      <c r="G148" s="179"/>
      <c r="H148" s="182">
        <v>28.38</v>
      </c>
      <c r="I148" s="183"/>
      <c r="J148" s="179"/>
      <c r="K148" s="179"/>
      <c r="L148" s="184"/>
      <c r="M148" s="185"/>
      <c r="N148" s="186"/>
      <c r="O148" s="186"/>
      <c r="P148" s="186"/>
      <c r="Q148" s="186"/>
      <c r="R148" s="186"/>
      <c r="S148" s="186"/>
      <c r="T148" s="187"/>
      <c r="AT148" s="188" t="s">
        <v>138</v>
      </c>
      <c r="AU148" s="188" t="s">
        <v>84</v>
      </c>
      <c r="AV148" s="10" t="s">
        <v>84</v>
      </c>
      <c r="AW148" s="10" t="s">
        <v>37</v>
      </c>
      <c r="AX148" s="10" t="s">
        <v>75</v>
      </c>
      <c r="AY148" s="188" t="s">
        <v>123</v>
      </c>
    </row>
    <row r="149" spans="2:65" s="11" customFormat="1" ht="11.25" x14ac:dyDescent="0.2">
      <c r="B149" s="189"/>
      <c r="C149" s="190"/>
      <c r="D149" s="175" t="s">
        <v>138</v>
      </c>
      <c r="E149" s="191" t="s">
        <v>1</v>
      </c>
      <c r="F149" s="192" t="s">
        <v>140</v>
      </c>
      <c r="G149" s="190"/>
      <c r="H149" s="193">
        <v>35.1</v>
      </c>
      <c r="I149" s="194"/>
      <c r="J149" s="190"/>
      <c r="K149" s="190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138</v>
      </c>
      <c r="AU149" s="199" t="s">
        <v>84</v>
      </c>
      <c r="AV149" s="11" t="s">
        <v>122</v>
      </c>
      <c r="AW149" s="11" t="s">
        <v>37</v>
      </c>
      <c r="AX149" s="11" t="s">
        <v>23</v>
      </c>
      <c r="AY149" s="199" t="s">
        <v>123</v>
      </c>
    </row>
    <row r="150" spans="2:65" s="1" customFormat="1" ht="16.5" customHeight="1" x14ac:dyDescent="0.2">
      <c r="B150" s="32"/>
      <c r="C150" s="163" t="s">
        <v>8</v>
      </c>
      <c r="D150" s="163" t="s">
        <v>124</v>
      </c>
      <c r="E150" s="164" t="s">
        <v>817</v>
      </c>
      <c r="F150" s="165" t="s">
        <v>818</v>
      </c>
      <c r="G150" s="166" t="s">
        <v>235</v>
      </c>
      <c r="H150" s="167">
        <v>13.545</v>
      </c>
      <c r="I150" s="168"/>
      <c r="J150" s="169">
        <f>ROUND(I150*H150,2)</f>
        <v>0</v>
      </c>
      <c r="K150" s="165" t="s">
        <v>213</v>
      </c>
      <c r="L150" s="36"/>
      <c r="M150" s="170" t="s">
        <v>1</v>
      </c>
      <c r="N150" s="171" t="s">
        <v>46</v>
      </c>
      <c r="O150" s="58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AR150" s="15" t="s">
        <v>122</v>
      </c>
      <c r="AT150" s="15" t="s">
        <v>124</v>
      </c>
      <c r="AU150" s="15" t="s">
        <v>84</v>
      </c>
      <c r="AY150" s="15" t="s">
        <v>123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23</v>
      </c>
      <c r="BK150" s="174">
        <f>ROUND(I150*H150,2)</f>
        <v>0</v>
      </c>
      <c r="BL150" s="15" t="s">
        <v>122</v>
      </c>
      <c r="BM150" s="15" t="s">
        <v>819</v>
      </c>
    </row>
    <row r="151" spans="2:65" s="1" customFormat="1" ht="19.5" x14ac:dyDescent="0.2">
      <c r="B151" s="32"/>
      <c r="C151" s="33"/>
      <c r="D151" s="175" t="s">
        <v>131</v>
      </c>
      <c r="E151" s="33"/>
      <c r="F151" s="176" t="s">
        <v>820</v>
      </c>
      <c r="G151" s="33"/>
      <c r="H151" s="33"/>
      <c r="I151" s="101"/>
      <c r="J151" s="33"/>
      <c r="K151" s="33"/>
      <c r="L151" s="36"/>
      <c r="M151" s="177"/>
      <c r="N151" s="58"/>
      <c r="O151" s="58"/>
      <c r="P151" s="58"/>
      <c r="Q151" s="58"/>
      <c r="R151" s="58"/>
      <c r="S151" s="58"/>
      <c r="T151" s="59"/>
      <c r="AT151" s="15" t="s">
        <v>131</v>
      </c>
      <c r="AU151" s="15" t="s">
        <v>84</v>
      </c>
    </row>
    <row r="152" spans="2:65" s="10" customFormat="1" ht="11.25" x14ac:dyDescent="0.2">
      <c r="B152" s="178"/>
      <c r="C152" s="179"/>
      <c r="D152" s="175" t="s">
        <v>138</v>
      </c>
      <c r="E152" s="180" t="s">
        <v>1</v>
      </c>
      <c r="F152" s="181" t="s">
        <v>945</v>
      </c>
      <c r="G152" s="179"/>
      <c r="H152" s="182">
        <v>13.545</v>
      </c>
      <c r="I152" s="183"/>
      <c r="J152" s="179"/>
      <c r="K152" s="179"/>
      <c r="L152" s="184"/>
      <c r="M152" s="185"/>
      <c r="N152" s="186"/>
      <c r="O152" s="186"/>
      <c r="P152" s="186"/>
      <c r="Q152" s="186"/>
      <c r="R152" s="186"/>
      <c r="S152" s="186"/>
      <c r="T152" s="187"/>
      <c r="AT152" s="188" t="s">
        <v>138</v>
      </c>
      <c r="AU152" s="188" t="s">
        <v>84</v>
      </c>
      <c r="AV152" s="10" t="s">
        <v>84</v>
      </c>
      <c r="AW152" s="10" t="s">
        <v>37</v>
      </c>
      <c r="AX152" s="10" t="s">
        <v>75</v>
      </c>
      <c r="AY152" s="188" t="s">
        <v>123</v>
      </c>
    </row>
    <row r="153" spans="2:65" s="11" customFormat="1" ht="11.25" x14ac:dyDescent="0.2">
      <c r="B153" s="189"/>
      <c r="C153" s="190"/>
      <c r="D153" s="175" t="s">
        <v>138</v>
      </c>
      <c r="E153" s="191" t="s">
        <v>1</v>
      </c>
      <c r="F153" s="192" t="s">
        <v>140</v>
      </c>
      <c r="G153" s="190"/>
      <c r="H153" s="193">
        <v>13.545</v>
      </c>
      <c r="I153" s="194"/>
      <c r="J153" s="190"/>
      <c r="K153" s="190"/>
      <c r="L153" s="195"/>
      <c r="M153" s="196"/>
      <c r="N153" s="197"/>
      <c r="O153" s="197"/>
      <c r="P153" s="197"/>
      <c r="Q153" s="197"/>
      <c r="R153" s="197"/>
      <c r="S153" s="197"/>
      <c r="T153" s="198"/>
      <c r="AT153" s="199" t="s">
        <v>138</v>
      </c>
      <c r="AU153" s="199" t="s">
        <v>84</v>
      </c>
      <c r="AV153" s="11" t="s">
        <v>122</v>
      </c>
      <c r="AW153" s="11" t="s">
        <v>37</v>
      </c>
      <c r="AX153" s="11" t="s">
        <v>23</v>
      </c>
      <c r="AY153" s="199" t="s">
        <v>123</v>
      </c>
    </row>
    <row r="154" spans="2:65" s="1" customFormat="1" ht="16.5" customHeight="1" x14ac:dyDescent="0.2">
      <c r="B154" s="32"/>
      <c r="C154" s="222" t="s">
        <v>301</v>
      </c>
      <c r="D154" s="222" t="s">
        <v>320</v>
      </c>
      <c r="E154" s="223" t="s">
        <v>822</v>
      </c>
      <c r="F154" s="224" t="s">
        <v>823</v>
      </c>
      <c r="G154" s="225" t="s">
        <v>388</v>
      </c>
      <c r="H154" s="226">
        <v>25.736000000000001</v>
      </c>
      <c r="I154" s="227"/>
      <c r="J154" s="228">
        <f>ROUND(I154*H154,2)</f>
        <v>0</v>
      </c>
      <c r="K154" s="224" t="s">
        <v>213</v>
      </c>
      <c r="L154" s="229"/>
      <c r="M154" s="230" t="s">
        <v>1</v>
      </c>
      <c r="N154" s="231" t="s">
        <v>46</v>
      </c>
      <c r="O154" s="58"/>
      <c r="P154" s="172">
        <f>O154*H154</f>
        <v>0</v>
      </c>
      <c r="Q154" s="172">
        <v>1</v>
      </c>
      <c r="R154" s="172">
        <f>Q154*H154</f>
        <v>25.736000000000001</v>
      </c>
      <c r="S154" s="172">
        <v>0</v>
      </c>
      <c r="T154" s="173">
        <f>S154*H154</f>
        <v>0</v>
      </c>
      <c r="AR154" s="15" t="s">
        <v>169</v>
      </c>
      <c r="AT154" s="15" t="s">
        <v>320</v>
      </c>
      <c r="AU154" s="15" t="s">
        <v>84</v>
      </c>
      <c r="AY154" s="15" t="s">
        <v>123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5" t="s">
        <v>23</v>
      </c>
      <c r="BK154" s="174">
        <f>ROUND(I154*H154,2)</f>
        <v>0</v>
      </c>
      <c r="BL154" s="15" t="s">
        <v>122</v>
      </c>
      <c r="BM154" s="15" t="s">
        <v>824</v>
      </c>
    </row>
    <row r="155" spans="2:65" s="1" customFormat="1" ht="11.25" x14ac:dyDescent="0.2">
      <c r="B155" s="32"/>
      <c r="C155" s="33"/>
      <c r="D155" s="175" t="s">
        <v>131</v>
      </c>
      <c r="E155" s="33"/>
      <c r="F155" s="176" t="s">
        <v>823</v>
      </c>
      <c r="G155" s="33"/>
      <c r="H155" s="33"/>
      <c r="I155" s="101"/>
      <c r="J155" s="33"/>
      <c r="K155" s="33"/>
      <c r="L155" s="36"/>
      <c r="M155" s="177"/>
      <c r="N155" s="58"/>
      <c r="O155" s="58"/>
      <c r="P155" s="58"/>
      <c r="Q155" s="58"/>
      <c r="R155" s="58"/>
      <c r="S155" s="58"/>
      <c r="T155" s="59"/>
      <c r="AT155" s="15" t="s">
        <v>131</v>
      </c>
      <c r="AU155" s="15" t="s">
        <v>84</v>
      </c>
    </row>
    <row r="156" spans="2:65" s="10" customFormat="1" ht="11.25" x14ac:dyDescent="0.2">
      <c r="B156" s="178"/>
      <c r="C156" s="179"/>
      <c r="D156" s="175" t="s">
        <v>138</v>
      </c>
      <c r="E156" s="180" t="s">
        <v>1</v>
      </c>
      <c r="F156" s="181" t="s">
        <v>946</v>
      </c>
      <c r="G156" s="179"/>
      <c r="H156" s="182">
        <v>25.736000000000001</v>
      </c>
      <c r="I156" s="183"/>
      <c r="J156" s="179"/>
      <c r="K156" s="179"/>
      <c r="L156" s="184"/>
      <c r="M156" s="185"/>
      <c r="N156" s="186"/>
      <c r="O156" s="186"/>
      <c r="P156" s="186"/>
      <c r="Q156" s="186"/>
      <c r="R156" s="186"/>
      <c r="S156" s="186"/>
      <c r="T156" s="187"/>
      <c r="AT156" s="188" t="s">
        <v>138</v>
      </c>
      <c r="AU156" s="188" t="s">
        <v>84</v>
      </c>
      <c r="AV156" s="10" t="s">
        <v>84</v>
      </c>
      <c r="AW156" s="10" t="s">
        <v>37</v>
      </c>
      <c r="AX156" s="10" t="s">
        <v>75</v>
      </c>
      <c r="AY156" s="188" t="s">
        <v>123</v>
      </c>
    </row>
    <row r="157" spans="2:65" s="11" customFormat="1" ht="11.25" x14ac:dyDescent="0.2">
      <c r="B157" s="189"/>
      <c r="C157" s="190"/>
      <c r="D157" s="175" t="s">
        <v>138</v>
      </c>
      <c r="E157" s="191" t="s">
        <v>1</v>
      </c>
      <c r="F157" s="192" t="s">
        <v>140</v>
      </c>
      <c r="G157" s="190"/>
      <c r="H157" s="193">
        <v>25.736000000000001</v>
      </c>
      <c r="I157" s="194"/>
      <c r="J157" s="190"/>
      <c r="K157" s="190"/>
      <c r="L157" s="195"/>
      <c r="M157" s="196"/>
      <c r="N157" s="197"/>
      <c r="O157" s="197"/>
      <c r="P157" s="197"/>
      <c r="Q157" s="197"/>
      <c r="R157" s="197"/>
      <c r="S157" s="197"/>
      <c r="T157" s="198"/>
      <c r="AT157" s="199" t="s">
        <v>138</v>
      </c>
      <c r="AU157" s="199" t="s">
        <v>84</v>
      </c>
      <c r="AV157" s="11" t="s">
        <v>122</v>
      </c>
      <c r="AW157" s="11" t="s">
        <v>37</v>
      </c>
      <c r="AX157" s="11" t="s">
        <v>23</v>
      </c>
      <c r="AY157" s="199" t="s">
        <v>123</v>
      </c>
    </row>
    <row r="158" spans="2:65" s="9" customFormat="1" ht="22.9" customHeight="1" x14ac:dyDescent="0.2">
      <c r="B158" s="149"/>
      <c r="C158" s="150"/>
      <c r="D158" s="151" t="s">
        <v>74</v>
      </c>
      <c r="E158" s="220" t="s">
        <v>84</v>
      </c>
      <c r="F158" s="220" t="s">
        <v>507</v>
      </c>
      <c r="G158" s="150"/>
      <c r="H158" s="150"/>
      <c r="I158" s="153"/>
      <c r="J158" s="221">
        <f>BK158</f>
        <v>0</v>
      </c>
      <c r="K158" s="150"/>
      <c r="L158" s="155"/>
      <c r="M158" s="156"/>
      <c r="N158" s="157"/>
      <c r="O158" s="157"/>
      <c r="P158" s="158">
        <f>SUM(P159:P166)</f>
        <v>0</v>
      </c>
      <c r="Q158" s="157"/>
      <c r="R158" s="158">
        <f>SUM(R159:R166)</f>
        <v>13.33755019</v>
      </c>
      <c r="S158" s="157"/>
      <c r="T158" s="159">
        <f>SUM(T159:T166)</f>
        <v>0</v>
      </c>
      <c r="AR158" s="160" t="s">
        <v>23</v>
      </c>
      <c r="AT158" s="161" t="s">
        <v>74</v>
      </c>
      <c r="AU158" s="161" t="s">
        <v>23</v>
      </c>
      <c r="AY158" s="160" t="s">
        <v>123</v>
      </c>
      <c r="BK158" s="162">
        <f>SUM(BK159:BK166)</f>
        <v>0</v>
      </c>
    </row>
    <row r="159" spans="2:65" s="1" customFormat="1" ht="16.5" customHeight="1" x14ac:dyDescent="0.2">
      <c r="B159" s="32"/>
      <c r="C159" s="163" t="s">
        <v>307</v>
      </c>
      <c r="D159" s="163" t="s">
        <v>124</v>
      </c>
      <c r="E159" s="164" t="s">
        <v>826</v>
      </c>
      <c r="F159" s="165" t="s">
        <v>827</v>
      </c>
      <c r="G159" s="166" t="s">
        <v>511</v>
      </c>
      <c r="H159" s="167">
        <v>21.5</v>
      </c>
      <c r="I159" s="168"/>
      <c r="J159" s="169">
        <f>ROUND(I159*H159,2)</f>
        <v>0</v>
      </c>
      <c r="K159" s="165" t="s">
        <v>213</v>
      </c>
      <c r="L159" s="36"/>
      <c r="M159" s="170" t="s">
        <v>1</v>
      </c>
      <c r="N159" s="171" t="s">
        <v>46</v>
      </c>
      <c r="O159" s="58"/>
      <c r="P159" s="172">
        <f>O159*H159</f>
        <v>0</v>
      </c>
      <c r="Q159" s="172">
        <v>0.22656960000000001</v>
      </c>
      <c r="R159" s="172">
        <f>Q159*H159</f>
        <v>4.8712464000000004</v>
      </c>
      <c r="S159" s="172">
        <v>0</v>
      </c>
      <c r="T159" s="173">
        <f>S159*H159</f>
        <v>0</v>
      </c>
      <c r="AR159" s="15" t="s">
        <v>122</v>
      </c>
      <c r="AT159" s="15" t="s">
        <v>124</v>
      </c>
      <c r="AU159" s="15" t="s">
        <v>84</v>
      </c>
      <c r="AY159" s="15" t="s">
        <v>123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5" t="s">
        <v>23</v>
      </c>
      <c r="BK159" s="174">
        <f>ROUND(I159*H159,2)</f>
        <v>0</v>
      </c>
      <c r="BL159" s="15" t="s">
        <v>122</v>
      </c>
      <c r="BM159" s="15" t="s">
        <v>828</v>
      </c>
    </row>
    <row r="160" spans="2:65" s="1" customFormat="1" ht="19.5" x14ac:dyDescent="0.2">
      <c r="B160" s="32"/>
      <c r="C160" s="33"/>
      <c r="D160" s="175" t="s">
        <v>131</v>
      </c>
      <c r="E160" s="33"/>
      <c r="F160" s="176" t="s">
        <v>829</v>
      </c>
      <c r="G160" s="33"/>
      <c r="H160" s="33"/>
      <c r="I160" s="101"/>
      <c r="J160" s="33"/>
      <c r="K160" s="33"/>
      <c r="L160" s="36"/>
      <c r="M160" s="177"/>
      <c r="N160" s="58"/>
      <c r="O160" s="58"/>
      <c r="P160" s="58"/>
      <c r="Q160" s="58"/>
      <c r="R160" s="58"/>
      <c r="S160" s="58"/>
      <c r="T160" s="59"/>
      <c r="AT160" s="15" t="s">
        <v>131</v>
      </c>
      <c r="AU160" s="15" t="s">
        <v>84</v>
      </c>
    </row>
    <row r="161" spans="2:65" s="10" customFormat="1" ht="11.25" x14ac:dyDescent="0.2">
      <c r="B161" s="178"/>
      <c r="C161" s="179"/>
      <c r="D161" s="175" t="s">
        <v>138</v>
      </c>
      <c r="E161" s="180" t="s">
        <v>1</v>
      </c>
      <c r="F161" s="181" t="s">
        <v>947</v>
      </c>
      <c r="G161" s="179"/>
      <c r="H161" s="182">
        <v>21.5</v>
      </c>
      <c r="I161" s="183"/>
      <c r="J161" s="179"/>
      <c r="K161" s="179"/>
      <c r="L161" s="184"/>
      <c r="M161" s="185"/>
      <c r="N161" s="186"/>
      <c r="O161" s="186"/>
      <c r="P161" s="186"/>
      <c r="Q161" s="186"/>
      <c r="R161" s="186"/>
      <c r="S161" s="186"/>
      <c r="T161" s="187"/>
      <c r="AT161" s="188" t="s">
        <v>138</v>
      </c>
      <c r="AU161" s="188" t="s">
        <v>84</v>
      </c>
      <c r="AV161" s="10" t="s">
        <v>84</v>
      </c>
      <c r="AW161" s="10" t="s">
        <v>37</v>
      </c>
      <c r="AX161" s="10" t="s">
        <v>75</v>
      </c>
      <c r="AY161" s="188" t="s">
        <v>123</v>
      </c>
    </row>
    <row r="162" spans="2:65" s="11" customFormat="1" ht="11.25" x14ac:dyDescent="0.2">
      <c r="B162" s="189"/>
      <c r="C162" s="190"/>
      <c r="D162" s="175" t="s">
        <v>138</v>
      </c>
      <c r="E162" s="191" t="s">
        <v>1</v>
      </c>
      <c r="F162" s="192" t="s">
        <v>140</v>
      </c>
      <c r="G162" s="190"/>
      <c r="H162" s="193">
        <v>21.5</v>
      </c>
      <c r="I162" s="194"/>
      <c r="J162" s="190"/>
      <c r="K162" s="190"/>
      <c r="L162" s="195"/>
      <c r="M162" s="196"/>
      <c r="N162" s="197"/>
      <c r="O162" s="197"/>
      <c r="P162" s="197"/>
      <c r="Q162" s="197"/>
      <c r="R162" s="197"/>
      <c r="S162" s="197"/>
      <c r="T162" s="198"/>
      <c r="AT162" s="199" t="s">
        <v>138</v>
      </c>
      <c r="AU162" s="199" t="s">
        <v>84</v>
      </c>
      <c r="AV162" s="11" t="s">
        <v>122</v>
      </c>
      <c r="AW162" s="11" t="s">
        <v>37</v>
      </c>
      <c r="AX162" s="11" t="s">
        <v>23</v>
      </c>
      <c r="AY162" s="199" t="s">
        <v>123</v>
      </c>
    </row>
    <row r="163" spans="2:65" s="1" customFormat="1" ht="16.5" customHeight="1" x14ac:dyDescent="0.2">
      <c r="B163" s="32"/>
      <c r="C163" s="163" t="s">
        <v>313</v>
      </c>
      <c r="D163" s="163" t="s">
        <v>124</v>
      </c>
      <c r="E163" s="164" t="s">
        <v>523</v>
      </c>
      <c r="F163" s="165" t="s">
        <v>831</v>
      </c>
      <c r="G163" s="166" t="s">
        <v>235</v>
      </c>
      <c r="H163" s="167">
        <v>3.4510000000000001</v>
      </c>
      <c r="I163" s="168"/>
      <c r="J163" s="169">
        <f>ROUND(I163*H163,2)</f>
        <v>0</v>
      </c>
      <c r="K163" s="165" t="s">
        <v>128</v>
      </c>
      <c r="L163" s="36"/>
      <c r="M163" s="170" t="s">
        <v>1</v>
      </c>
      <c r="N163" s="171" t="s">
        <v>46</v>
      </c>
      <c r="O163" s="58"/>
      <c r="P163" s="172">
        <f>O163*H163</f>
        <v>0</v>
      </c>
      <c r="Q163" s="172">
        <v>2.45329</v>
      </c>
      <c r="R163" s="172">
        <f>Q163*H163</f>
        <v>8.4663037899999996</v>
      </c>
      <c r="S163" s="172">
        <v>0</v>
      </c>
      <c r="T163" s="173">
        <f>S163*H163</f>
        <v>0</v>
      </c>
      <c r="AR163" s="15" t="s">
        <v>122</v>
      </c>
      <c r="AT163" s="15" t="s">
        <v>124</v>
      </c>
      <c r="AU163" s="15" t="s">
        <v>84</v>
      </c>
      <c r="AY163" s="15" t="s">
        <v>123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5" t="s">
        <v>23</v>
      </c>
      <c r="BK163" s="174">
        <f>ROUND(I163*H163,2)</f>
        <v>0</v>
      </c>
      <c r="BL163" s="15" t="s">
        <v>122</v>
      </c>
      <c r="BM163" s="15" t="s">
        <v>832</v>
      </c>
    </row>
    <row r="164" spans="2:65" s="1" customFormat="1" ht="11.25" x14ac:dyDescent="0.2">
      <c r="B164" s="32"/>
      <c r="C164" s="33"/>
      <c r="D164" s="175" t="s">
        <v>131</v>
      </c>
      <c r="E164" s="33"/>
      <c r="F164" s="176" t="s">
        <v>526</v>
      </c>
      <c r="G164" s="33"/>
      <c r="H164" s="33"/>
      <c r="I164" s="101"/>
      <c r="J164" s="33"/>
      <c r="K164" s="33"/>
      <c r="L164" s="36"/>
      <c r="M164" s="177"/>
      <c r="N164" s="58"/>
      <c r="O164" s="58"/>
      <c r="P164" s="58"/>
      <c r="Q164" s="58"/>
      <c r="R164" s="58"/>
      <c r="S164" s="58"/>
      <c r="T164" s="59"/>
      <c r="AT164" s="15" t="s">
        <v>131</v>
      </c>
      <c r="AU164" s="15" t="s">
        <v>84</v>
      </c>
    </row>
    <row r="165" spans="2:65" s="10" customFormat="1" ht="11.25" x14ac:dyDescent="0.2">
      <c r="B165" s="178"/>
      <c r="C165" s="179"/>
      <c r="D165" s="175" t="s">
        <v>138</v>
      </c>
      <c r="E165" s="180" t="s">
        <v>1</v>
      </c>
      <c r="F165" s="181" t="s">
        <v>948</v>
      </c>
      <c r="G165" s="179"/>
      <c r="H165" s="182">
        <v>3.4510000000000001</v>
      </c>
      <c r="I165" s="183"/>
      <c r="J165" s="179"/>
      <c r="K165" s="179"/>
      <c r="L165" s="184"/>
      <c r="M165" s="185"/>
      <c r="N165" s="186"/>
      <c r="O165" s="186"/>
      <c r="P165" s="186"/>
      <c r="Q165" s="186"/>
      <c r="R165" s="186"/>
      <c r="S165" s="186"/>
      <c r="T165" s="187"/>
      <c r="AT165" s="188" t="s">
        <v>138</v>
      </c>
      <c r="AU165" s="188" t="s">
        <v>84</v>
      </c>
      <c r="AV165" s="10" t="s">
        <v>84</v>
      </c>
      <c r="AW165" s="10" t="s">
        <v>37</v>
      </c>
      <c r="AX165" s="10" t="s">
        <v>75</v>
      </c>
      <c r="AY165" s="188" t="s">
        <v>123</v>
      </c>
    </row>
    <row r="166" spans="2:65" s="11" customFormat="1" ht="11.25" x14ac:dyDescent="0.2">
      <c r="B166" s="189"/>
      <c r="C166" s="190"/>
      <c r="D166" s="175" t="s">
        <v>138</v>
      </c>
      <c r="E166" s="191" t="s">
        <v>1</v>
      </c>
      <c r="F166" s="192" t="s">
        <v>140</v>
      </c>
      <c r="G166" s="190"/>
      <c r="H166" s="193">
        <v>3.4510000000000001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138</v>
      </c>
      <c r="AU166" s="199" t="s">
        <v>84</v>
      </c>
      <c r="AV166" s="11" t="s">
        <v>122</v>
      </c>
      <c r="AW166" s="11" t="s">
        <v>37</v>
      </c>
      <c r="AX166" s="11" t="s">
        <v>23</v>
      </c>
      <c r="AY166" s="199" t="s">
        <v>123</v>
      </c>
    </row>
    <row r="167" spans="2:65" s="9" customFormat="1" ht="22.9" customHeight="1" x14ac:dyDescent="0.2">
      <c r="B167" s="149"/>
      <c r="C167" s="150"/>
      <c r="D167" s="151" t="s">
        <v>74</v>
      </c>
      <c r="E167" s="220" t="s">
        <v>122</v>
      </c>
      <c r="F167" s="220" t="s">
        <v>575</v>
      </c>
      <c r="G167" s="150"/>
      <c r="H167" s="150"/>
      <c r="I167" s="153"/>
      <c r="J167" s="221">
        <f>BK167</f>
        <v>0</v>
      </c>
      <c r="K167" s="150"/>
      <c r="L167" s="155"/>
      <c r="M167" s="156"/>
      <c r="N167" s="157"/>
      <c r="O167" s="157"/>
      <c r="P167" s="158">
        <f>SUM(P168:P188)</f>
        <v>0</v>
      </c>
      <c r="Q167" s="157"/>
      <c r="R167" s="158">
        <f>SUM(R168:R188)</f>
        <v>70.324189200000006</v>
      </c>
      <c r="S167" s="157"/>
      <c r="T167" s="159">
        <f>SUM(T168:T188)</f>
        <v>0</v>
      </c>
      <c r="AR167" s="160" t="s">
        <v>23</v>
      </c>
      <c r="AT167" s="161" t="s">
        <v>74</v>
      </c>
      <c r="AU167" s="161" t="s">
        <v>23</v>
      </c>
      <c r="AY167" s="160" t="s">
        <v>123</v>
      </c>
      <c r="BK167" s="162">
        <f>SUM(BK168:BK188)</f>
        <v>0</v>
      </c>
    </row>
    <row r="168" spans="2:65" s="1" customFormat="1" ht="16.5" customHeight="1" x14ac:dyDescent="0.2">
      <c r="B168" s="32"/>
      <c r="C168" s="163" t="s">
        <v>319</v>
      </c>
      <c r="D168" s="163" t="s">
        <v>124</v>
      </c>
      <c r="E168" s="164" t="s">
        <v>583</v>
      </c>
      <c r="F168" s="165" t="s">
        <v>584</v>
      </c>
      <c r="G168" s="166" t="s">
        <v>160</v>
      </c>
      <c r="H168" s="167">
        <v>34.4</v>
      </c>
      <c r="I168" s="168"/>
      <c r="J168" s="169">
        <f>ROUND(I168*H168,2)</f>
        <v>0</v>
      </c>
      <c r="K168" s="165" t="s">
        <v>128</v>
      </c>
      <c r="L168" s="36"/>
      <c r="M168" s="170" t="s">
        <v>1</v>
      </c>
      <c r="N168" s="171" t="s">
        <v>46</v>
      </c>
      <c r="O168" s="58"/>
      <c r="P168" s="172">
        <f>O168*H168</f>
        <v>0</v>
      </c>
      <c r="Q168" s="172">
        <v>0.18729999999999999</v>
      </c>
      <c r="R168" s="172">
        <f>Q168*H168</f>
        <v>6.4431199999999995</v>
      </c>
      <c r="S168" s="172">
        <v>0</v>
      </c>
      <c r="T168" s="173">
        <f>S168*H168</f>
        <v>0</v>
      </c>
      <c r="AR168" s="15" t="s">
        <v>122</v>
      </c>
      <c r="AT168" s="15" t="s">
        <v>124</v>
      </c>
      <c r="AU168" s="15" t="s">
        <v>84</v>
      </c>
      <c r="AY168" s="15" t="s">
        <v>123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5" t="s">
        <v>23</v>
      </c>
      <c r="BK168" s="174">
        <f>ROUND(I168*H168,2)</f>
        <v>0</v>
      </c>
      <c r="BL168" s="15" t="s">
        <v>122</v>
      </c>
      <c r="BM168" s="15" t="s">
        <v>834</v>
      </c>
    </row>
    <row r="169" spans="2:65" s="1" customFormat="1" ht="11.25" x14ac:dyDescent="0.2">
      <c r="B169" s="32"/>
      <c r="C169" s="33"/>
      <c r="D169" s="175" t="s">
        <v>131</v>
      </c>
      <c r="E169" s="33"/>
      <c r="F169" s="176" t="s">
        <v>835</v>
      </c>
      <c r="G169" s="33"/>
      <c r="H169" s="33"/>
      <c r="I169" s="101"/>
      <c r="J169" s="33"/>
      <c r="K169" s="33"/>
      <c r="L169" s="36"/>
      <c r="M169" s="177"/>
      <c r="N169" s="58"/>
      <c r="O169" s="58"/>
      <c r="P169" s="58"/>
      <c r="Q169" s="58"/>
      <c r="R169" s="58"/>
      <c r="S169" s="58"/>
      <c r="T169" s="59"/>
      <c r="AT169" s="15" t="s">
        <v>131</v>
      </c>
      <c r="AU169" s="15" t="s">
        <v>84</v>
      </c>
    </row>
    <row r="170" spans="2:65" s="10" customFormat="1" ht="11.25" x14ac:dyDescent="0.2">
      <c r="B170" s="178"/>
      <c r="C170" s="179"/>
      <c r="D170" s="175" t="s">
        <v>138</v>
      </c>
      <c r="E170" s="180" t="s">
        <v>1</v>
      </c>
      <c r="F170" s="181" t="s">
        <v>949</v>
      </c>
      <c r="G170" s="179"/>
      <c r="H170" s="182">
        <v>34.4</v>
      </c>
      <c r="I170" s="183"/>
      <c r="J170" s="179"/>
      <c r="K170" s="179"/>
      <c r="L170" s="184"/>
      <c r="M170" s="185"/>
      <c r="N170" s="186"/>
      <c r="O170" s="186"/>
      <c r="P170" s="186"/>
      <c r="Q170" s="186"/>
      <c r="R170" s="186"/>
      <c r="S170" s="186"/>
      <c r="T170" s="187"/>
      <c r="AT170" s="188" t="s">
        <v>138</v>
      </c>
      <c r="AU170" s="188" t="s">
        <v>84</v>
      </c>
      <c r="AV170" s="10" t="s">
        <v>84</v>
      </c>
      <c r="AW170" s="10" t="s">
        <v>37</v>
      </c>
      <c r="AX170" s="10" t="s">
        <v>75</v>
      </c>
      <c r="AY170" s="188" t="s">
        <v>123</v>
      </c>
    </row>
    <row r="171" spans="2:65" s="11" customFormat="1" ht="11.25" x14ac:dyDescent="0.2">
      <c r="B171" s="189"/>
      <c r="C171" s="190"/>
      <c r="D171" s="175" t="s">
        <v>138</v>
      </c>
      <c r="E171" s="191" t="s">
        <v>1</v>
      </c>
      <c r="F171" s="192" t="s">
        <v>140</v>
      </c>
      <c r="G171" s="190"/>
      <c r="H171" s="193">
        <v>34.4</v>
      </c>
      <c r="I171" s="194"/>
      <c r="J171" s="190"/>
      <c r="K171" s="190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138</v>
      </c>
      <c r="AU171" s="199" t="s">
        <v>84</v>
      </c>
      <c r="AV171" s="11" t="s">
        <v>122</v>
      </c>
      <c r="AW171" s="11" t="s">
        <v>37</v>
      </c>
      <c r="AX171" s="11" t="s">
        <v>23</v>
      </c>
      <c r="AY171" s="199" t="s">
        <v>123</v>
      </c>
    </row>
    <row r="172" spans="2:65" s="1" customFormat="1" ht="16.5" customHeight="1" x14ac:dyDescent="0.2">
      <c r="B172" s="32"/>
      <c r="C172" s="163" t="s">
        <v>326</v>
      </c>
      <c r="D172" s="163" t="s">
        <v>124</v>
      </c>
      <c r="E172" s="164" t="s">
        <v>590</v>
      </c>
      <c r="F172" s="165" t="s">
        <v>591</v>
      </c>
      <c r="G172" s="166" t="s">
        <v>160</v>
      </c>
      <c r="H172" s="167">
        <v>42.48</v>
      </c>
      <c r="I172" s="168"/>
      <c r="J172" s="169">
        <f>ROUND(I172*H172,2)</f>
        <v>0</v>
      </c>
      <c r="K172" s="165" t="s">
        <v>128</v>
      </c>
      <c r="L172" s="36"/>
      <c r="M172" s="170" t="s">
        <v>1</v>
      </c>
      <c r="N172" s="171" t="s">
        <v>46</v>
      </c>
      <c r="O172" s="58"/>
      <c r="P172" s="172">
        <f>O172*H172</f>
        <v>0</v>
      </c>
      <c r="Q172" s="172">
        <v>0.31879000000000002</v>
      </c>
      <c r="R172" s="172">
        <f>Q172*H172</f>
        <v>13.542199199999999</v>
      </c>
      <c r="S172" s="172">
        <v>0</v>
      </c>
      <c r="T172" s="173">
        <f>S172*H172</f>
        <v>0</v>
      </c>
      <c r="AR172" s="15" t="s">
        <v>122</v>
      </c>
      <c r="AT172" s="15" t="s">
        <v>124</v>
      </c>
      <c r="AU172" s="15" t="s">
        <v>84</v>
      </c>
      <c r="AY172" s="15" t="s">
        <v>123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5" t="s">
        <v>23</v>
      </c>
      <c r="BK172" s="174">
        <f>ROUND(I172*H172,2)</f>
        <v>0</v>
      </c>
      <c r="BL172" s="15" t="s">
        <v>122</v>
      </c>
      <c r="BM172" s="15" t="s">
        <v>837</v>
      </c>
    </row>
    <row r="173" spans="2:65" s="1" customFormat="1" ht="11.25" x14ac:dyDescent="0.2">
      <c r="B173" s="32"/>
      <c r="C173" s="33"/>
      <c r="D173" s="175" t="s">
        <v>131</v>
      </c>
      <c r="E173" s="33"/>
      <c r="F173" s="176" t="s">
        <v>838</v>
      </c>
      <c r="G173" s="33"/>
      <c r="H173" s="33"/>
      <c r="I173" s="101"/>
      <c r="J173" s="33"/>
      <c r="K173" s="33"/>
      <c r="L173" s="36"/>
      <c r="M173" s="177"/>
      <c r="N173" s="58"/>
      <c r="O173" s="58"/>
      <c r="P173" s="58"/>
      <c r="Q173" s="58"/>
      <c r="R173" s="58"/>
      <c r="S173" s="58"/>
      <c r="T173" s="59"/>
      <c r="AT173" s="15" t="s">
        <v>131</v>
      </c>
      <c r="AU173" s="15" t="s">
        <v>84</v>
      </c>
    </row>
    <row r="174" spans="2:65" s="10" customFormat="1" ht="11.25" x14ac:dyDescent="0.2">
      <c r="B174" s="178"/>
      <c r="C174" s="179"/>
      <c r="D174" s="175" t="s">
        <v>138</v>
      </c>
      <c r="E174" s="180" t="s">
        <v>1</v>
      </c>
      <c r="F174" s="181" t="s">
        <v>950</v>
      </c>
      <c r="G174" s="179"/>
      <c r="H174" s="182">
        <v>42.48</v>
      </c>
      <c r="I174" s="183"/>
      <c r="J174" s="179"/>
      <c r="K174" s="179"/>
      <c r="L174" s="184"/>
      <c r="M174" s="185"/>
      <c r="N174" s="186"/>
      <c r="O174" s="186"/>
      <c r="P174" s="186"/>
      <c r="Q174" s="186"/>
      <c r="R174" s="186"/>
      <c r="S174" s="186"/>
      <c r="T174" s="187"/>
      <c r="AT174" s="188" t="s">
        <v>138</v>
      </c>
      <c r="AU174" s="188" t="s">
        <v>84</v>
      </c>
      <c r="AV174" s="10" t="s">
        <v>84</v>
      </c>
      <c r="AW174" s="10" t="s">
        <v>37</v>
      </c>
      <c r="AX174" s="10" t="s">
        <v>75</v>
      </c>
      <c r="AY174" s="188" t="s">
        <v>123</v>
      </c>
    </row>
    <row r="175" spans="2:65" s="11" customFormat="1" ht="11.25" x14ac:dyDescent="0.2">
      <c r="B175" s="189"/>
      <c r="C175" s="190"/>
      <c r="D175" s="175" t="s">
        <v>138</v>
      </c>
      <c r="E175" s="191" t="s">
        <v>1</v>
      </c>
      <c r="F175" s="192" t="s">
        <v>140</v>
      </c>
      <c r="G175" s="190"/>
      <c r="H175" s="193">
        <v>42.48</v>
      </c>
      <c r="I175" s="194"/>
      <c r="J175" s="190"/>
      <c r="K175" s="190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138</v>
      </c>
      <c r="AU175" s="199" t="s">
        <v>84</v>
      </c>
      <c r="AV175" s="11" t="s">
        <v>122</v>
      </c>
      <c r="AW175" s="11" t="s">
        <v>37</v>
      </c>
      <c r="AX175" s="11" t="s">
        <v>23</v>
      </c>
      <c r="AY175" s="199" t="s">
        <v>123</v>
      </c>
    </row>
    <row r="176" spans="2:65" s="1" customFormat="1" ht="16.5" customHeight="1" x14ac:dyDescent="0.2">
      <c r="B176" s="32"/>
      <c r="C176" s="163" t="s">
        <v>7</v>
      </c>
      <c r="D176" s="163" t="s">
        <v>124</v>
      </c>
      <c r="E176" s="164" t="s">
        <v>840</v>
      </c>
      <c r="F176" s="165" t="s">
        <v>841</v>
      </c>
      <c r="G176" s="166" t="s">
        <v>235</v>
      </c>
      <c r="H176" s="167">
        <v>8.6</v>
      </c>
      <c r="I176" s="168"/>
      <c r="J176" s="169">
        <f>ROUND(I176*H176,2)</f>
        <v>0</v>
      </c>
      <c r="K176" s="165" t="s">
        <v>1</v>
      </c>
      <c r="L176" s="36"/>
      <c r="M176" s="170" t="s">
        <v>1</v>
      </c>
      <c r="N176" s="171" t="s">
        <v>46</v>
      </c>
      <c r="O176" s="58"/>
      <c r="P176" s="172">
        <f>O176*H176</f>
        <v>0</v>
      </c>
      <c r="Q176" s="172">
        <v>1.8907700000000001</v>
      </c>
      <c r="R176" s="172">
        <f>Q176*H176</f>
        <v>16.260622000000001</v>
      </c>
      <c r="S176" s="172">
        <v>0</v>
      </c>
      <c r="T176" s="173">
        <f>S176*H176</f>
        <v>0</v>
      </c>
      <c r="AR176" s="15" t="s">
        <v>122</v>
      </c>
      <c r="AT176" s="15" t="s">
        <v>124</v>
      </c>
      <c r="AU176" s="15" t="s">
        <v>84</v>
      </c>
      <c r="AY176" s="15" t="s">
        <v>123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5" t="s">
        <v>23</v>
      </c>
      <c r="BK176" s="174">
        <f>ROUND(I176*H176,2)</f>
        <v>0</v>
      </c>
      <c r="BL176" s="15" t="s">
        <v>122</v>
      </c>
      <c r="BM176" s="15" t="s">
        <v>842</v>
      </c>
    </row>
    <row r="177" spans="2:65" s="1" customFormat="1" ht="11.25" x14ac:dyDescent="0.2">
      <c r="B177" s="32"/>
      <c r="C177" s="33"/>
      <c r="D177" s="175" t="s">
        <v>131</v>
      </c>
      <c r="E177" s="33"/>
      <c r="F177" s="176" t="s">
        <v>843</v>
      </c>
      <c r="G177" s="33"/>
      <c r="H177" s="33"/>
      <c r="I177" s="101"/>
      <c r="J177" s="33"/>
      <c r="K177" s="33"/>
      <c r="L177" s="36"/>
      <c r="M177" s="177"/>
      <c r="N177" s="58"/>
      <c r="O177" s="58"/>
      <c r="P177" s="58"/>
      <c r="Q177" s="58"/>
      <c r="R177" s="58"/>
      <c r="S177" s="58"/>
      <c r="T177" s="59"/>
      <c r="AT177" s="15" t="s">
        <v>131</v>
      </c>
      <c r="AU177" s="15" t="s">
        <v>84</v>
      </c>
    </row>
    <row r="178" spans="2:65" s="10" customFormat="1" ht="11.25" x14ac:dyDescent="0.2">
      <c r="B178" s="178"/>
      <c r="C178" s="179"/>
      <c r="D178" s="175" t="s">
        <v>138</v>
      </c>
      <c r="E178" s="180" t="s">
        <v>1</v>
      </c>
      <c r="F178" s="181" t="s">
        <v>951</v>
      </c>
      <c r="G178" s="179"/>
      <c r="H178" s="182">
        <v>6.7249999999999996</v>
      </c>
      <c r="I178" s="183"/>
      <c r="J178" s="179"/>
      <c r="K178" s="179"/>
      <c r="L178" s="184"/>
      <c r="M178" s="185"/>
      <c r="N178" s="186"/>
      <c r="O178" s="186"/>
      <c r="P178" s="186"/>
      <c r="Q178" s="186"/>
      <c r="R178" s="186"/>
      <c r="S178" s="186"/>
      <c r="T178" s="187"/>
      <c r="AT178" s="188" t="s">
        <v>138</v>
      </c>
      <c r="AU178" s="188" t="s">
        <v>84</v>
      </c>
      <c r="AV178" s="10" t="s">
        <v>84</v>
      </c>
      <c r="AW178" s="10" t="s">
        <v>37</v>
      </c>
      <c r="AX178" s="10" t="s">
        <v>75</v>
      </c>
      <c r="AY178" s="188" t="s">
        <v>123</v>
      </c>
    </row>
    <row r="179" spans="2:65" s="10" customFormat="1" ht="11.25" x14ac:dyDescent="0.2">
      <c r="B179" s="178"/>
      <c r="C179" s="179"/>
      <c r="D179" s="175" t="s">
        <v>138</v>
      </c>
      <c r="E179" s="180" t="s">
        <v>1</v>
      </c>
      <c r="F179" s="181" t="s">
        <v>952</v>
      </c>
      <c r="G179" s="179"/>
      <c r="H179" s="182">
        <v>1.875</v>
      </c>
      <c r="I179" s="183"/>
      <c r="J179" s="179"/>
      <c r="K179" s="179"/>
      <c r="L179" s="184"/>
      <c r="M179" s="185"/>
      <c r="N179" s="186"/>
      <c r="O179" s="186"/>
      <c r="P179" s="186"/>
      <c r="Q179" s="186"/>
      <c r="R179" s="186"/>
      <c r="S179" s="186"/>
      <c r="T179" s="187"/>
      <c r="AT179" s="188" t="s">
        <v>138</v>
      </c>
      <c r="AU179" s="188" t="s">
        <v>84</v>
      </c>
      <c r="AV179" s="10" t="s">
        <v>84</v>
      </c>
      <c r="AW179" s="10" t="s">
        <v>37</v>
      </c>
      <c r="AX179" s="10" t="s">
        <v>75</v>
      </c>
      <c r="AY179" s="188" t="s">
        <v>123</v>
      </c>
    </row>
    <row r="180" spans="2:65" s="11" customFormat="1" ht="11.25" x14ac:dyDescent="0.2">
      <c r="B180" s="189"/>
      <c r="C180" s="190"/>
      <c r="D180" s="175" t="s">
        <v>138</v>
      </c>
      <c r="E180" s="191" t="s">
        <v>1</v>
      </c>
      <c r="F180" s="192" t="s">
        <v>140</v>
      </c>
      <c r="G180" s="190"/>
      <c r="H180" s="193">
        <v>8.6</v>
      </c>
      <c r="I180" s="194"/>
      <c r="J180" s="190"/>
      <c r="K180" s="190"/>
      <c r="L180" s="195"/>
      <c r="M180" s="196"/>
      <c r="N180" s="197"/>
      <c r="O180" s="197"/>
      <c r="P180" s="197"/>
      <c r="Q180" s="197"/>
      <c r="R180" s="197"/>
      <c r="S180" s="197"/>
      <c r="T180" s="198"/>
      <c r="AT180" s="199" t="s">
        <v>138</v>
      </c>
      <c r="AU180" s="199" t="s">
        <v>84</v>
      </c>
      <c r="AV180" s="11" t="s">
        <v>122</v>
      </c>
      <c r="AW180" s="11" t="s">
        <v>37</v>
      </c>
      <c r="AX180" s="11" t="s">
        <v>23</v>
      </c>
      <c r="AY180" s="199" t="s">
        <v>123</v>
      </c>
    </row>
    <row r="181" spans="2:65" s="1" customFormat="1" ht="16.5" customHeight="1" x14ac:dyDescent="0.2">
      <c r="B181" s="32"/>
      <c r="C181" s="163" t="s">
        <v>339</v>
      </c>
      <c r="D181" s="163" t="s">
        <v>124</v>
      </c>
      <c r="E181" s="164" t="s">
        <v>602</v>
      </c>
      <c r="F181" s="165" t="s">
        <v>603</v>
      </c>
      <c r="G181" s="166" t="s">
        <v>160</v>
      </c>
      <c r="H181" s="167">
        <v>34.4</v>
      </c>
      <c r="I181" s="168"/>
      <c r="J181" s="169">
        <f>ROUND(I181*H181,2)</f>
        <v>0</v>
      </c>
      <c r="K181" s="165" t="s">
        <v>128</v>
      </c>
      <c r="L181" s="36"/>
      <c r="M181" s="170" t="s">
        <v>1</v>
      </c>
      <c r="N181" s="171" t="s">
        <v>46</v>
      </c>
      <c r="O181" s="58"/>
      <c r="P181" s="172">
        <f>O181*H181</f>
        <v>0</v>
      </c>
      <c r="Q181" s="172">
        <v>0.40242</v>
      </c>
      <c r="R181" s="172">
        <f>Q181*H181</f>
        <v>13.843247999999999</v>
      </c>
      <c r="S181" s="172">
        <v>0</v>
      </c>
      <c r="T181" s="173">
        <f>S181*H181</f>
        <v>0</v>
      </c>
      <c r="AR181" s="15" t="s">
        <v>122</v>
      </c>
      <c r="AT181" s="15" t="s">
        <v>124</v>
      </c>
      <c r="AU181" s="15" t="s">
        <v>84</v>
      </c>
      <c r="AY181" s="15" t="s">
        <v>123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5" t="s">
        <v>23</v>
      </c>
      <c r="BK181" s="174">
        <f>ROUND(I181*H181,2)</f>
        <v>0</v>
      </c>
      <c r="BL181" s="15" t="s">
        <v>122</v>
      </c>
      <c r="BM181" s="15" t="s">
        <v>846</v>
      </c>
    </row>
    <row r="182" spans="2:65" s="1" customFormat="1" ht="19.5" x14ac:dyDescent="0.2">
      <c r="B182" s="32"/>
      <c r="C182" s="33"/>
      <c r="D182" s="175" t="s">
        <v>131</v>
      </c>
      <c r="E182" s="33"/>
      <c r="F182" s="176" t="s">
        <v>847</v>
      </c>
      <c r="G182" s="33"/>
      <c r="H182" s="33"/>
      <c r="I182" s="101"/>
      <c r="J182" s="33"/>
      <c r="K182" s="33"/>
      <c r="L182" s="36"/>
      <c r="M182" s="177"/>
      <c r="N182" s="58"/>
      <c r="O182" s="58"/>
      <c r="P182" s="58"/>
      <c r="Q182" s="58"/>
      <c r="R182" s="58"/>
      <c r="S182" s="58"/>
      <c r="T182" s="59"/>
      <c r="AT182" s="15" t="s">
        <v>131</v>
      </c>
      <c r="AU182" s="15" t="s">
        <v>84</v>
      </c>
    </row>
    <row r="183" spans="2:65" s="10" customFormat="1" ht="11.25" x14ac:dyDescent="0.2">
      <c r="B183" s="178"/>
      <c r="C183" s="179"/>
      <c r="D183" s="175" t="s">
        <v>138</v>
      </c>
      <c r="E183" s="180" t="s">
        <v>1</v>
      </c>
      <c r="F183" s="181" t="s">
        <v>949</v>
      </c>
      <c r="G183" s="179"/>
      <c r="H183" s="182">
        <v>34.4</v>
      </c>
      <c r="I183" s="183"/>
      <c r="J183" s="179"/>
      <c r="K183" s="179"/>
      <c r="L183" s="184"/>
      <c r="M183" s="185"/>
      <c r="N183" s="186"/>
      <c r="O183" s="186"/>
      <c r="P183" s="186"/>
      <c r="Q183" s="186"/>
      <c r="R183" s="186"/>
      <c r="S183" s="186"/>
      <c r="T183" s="187"/>
      <c r="AT183" s="188" t="s">
        <v>138</v>
      </c>
      <c r="AU183" s="188" t="s">
        <v>84</v>
      </c>
      <c r="AV183" s="10" t="s">
        <v>84</v>
      </c>
      <c r="AW183" s="10" t="s">
        <v>37</v>
      </c>
      <c r="AX183" s="10" t="s">
        <v>75</v>
      </c>
      <c r="AY183" s="188" t="s">
        <v>123</v>
      </c>
    </row>
    <row r="184" spans="2:65" s="11" customFormat="1" ht="11.25" x14ac:dyDescent="0.2">
      <c r="B184" s="189"/>
      <c r="C184" s="190"/>
      <c r="D184" s="175" t="s">
        <v>138</v>
      </c>
      <c r="E184" s="191" t="s">
        <v>1</v>
      </c>
      <c r="F184" s="192" t="s">
        <v>140</v>
      </c>
      <c r="G184" s="190"/>
      <c r="H184" s="193">
        <v>34.4</v>
      </c>
      <c r="I184" s="194"/>
      <c r="J184" s="190"/>
      <c r="K184" s="190"/>
      <c r="L184" s="195"/>
      <c r="M184" s="196"/>
      <c r="N184" s="197"/>
      <c r="O184" s="197"/>
      <c r="P184" s="197"/>
      <c r="Q184" s="197"/>
      <c r="R184" s="197"/>
      <c r="S184" s="197"/>
      <c r="T184" s="198"/>
      <c r="AT184" s="199" t="s">
        <v>138</v>
      </c>
      <c r="AU184" s="199" t="s">
        <v>84</v>
      </c>
      <c r="AV184" s="11" t="s">
        <v>122</v>
      </c>
      <c r="AW184" s="11" t="s">
        <v>37</v>
      </c>
      <c r="AX184" s="11" t="s">
        <v>23</v>
      </c>
      <c r="AY184" s="199" t="s">
        <v>123</v>
      </c>
    </row>
    <row r="185" spans="2:65" s="1" customFormat="1" ht="16.5" customHeight="1" x14ac:dyDescent="0.2">
      <c r="B185" s="32"/>
      <c r="C185" s="222" t="s">
        <v>344</v>
      </c>
      <c r="D185" s="222" t="s">
        <v>320</v>
      </c>
      <c r="E185" s="223" t="s">
        <v>613</v>
      </c>
      <c r="F185" s="224" t="s">
        <v>848</v>
      </c>
      <c r="G185" s="225" t="s">
        <v>388</v>
      </c>
      <c r="H185" s="226">
        <v>20.234999999999999</v>
      </c>
      <c r="I185" s="227"/>
      <c r="J185" s="228">
        <f>ROUND(I185*H185,2)</f>
        <v>0</v>
      </c>
      <c r="K185" s="224" t="s">
        <v>128</v>
      </c>
      <c r="L185" s="229"/>
      <c r="M185" s="230" t="s">
        <v>1</v>
      </c>
      <c r="N185" s="231" t="s">
        <v>46</v>
      </c>
      <c r="O185" s="58"/>
      <c r="P185" s="172">
        <f>O185*H185</f>
        <v>0</v>
      </c>
      <c r="Q185" s="172">
        <v>1</v>
      </c>
      <c r="R185" s="172">
        <f>Q185*H185</f>
        <v>20.234999999999999</v>
      </c>
      <c r="S185" s="172">
        <v>0</v>
      </c>
      <c r="T185" s="173">
        <f>S185*H185</f>
        <v>0</v>
      </c>
      <c r="AR185" s="15" t="s">
        <v>169</v>
      </c>
      <c r="AT185" s="15" t="s">
        <v>320</v>
      </c>
      <c r="AU185" s="15" t="s">
        <v>84</v>
      </c>
      <c r="AY185" s="15" t="s">
        <v>123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5" t="s">
        <v>23</v>
      </c>
      <c r="BK185" s="174">
        <f>ROUND(I185*H185,2)</f>
        <v>0</v>
      </c>
      <c r="BL185" s="15" t="s">
        <v>122</v>
      </c>
      <c r="BM185" s="15" t="s">
        <v>849</v>
      </c>
    </row>
    <row r="186" spans="2:65" s="1" customFormat="1" ht="11.25" x14ac:dyDescent="0.2">
      <c r="B186" s="32"/>
      <c r="C186" s="33"/>
      <c r="D186" s="175" t="s">
        <v>131</v>
      </c>
      <c r="E186" s="33"/>
      <c r="F186" s="176" t="s">
        <v>848</v>
      </c>
      <c r="G186" s="33"/>
      <c r="H186" s="33"/>
      <c r="I186" s="101"/>
      <c r="J186" s="33"/>
      <c r="K186" s="33"/>
      <c r="L186" s="36"/>
      <c r="M186" s="177"/>
      <c r="N186" s="58"/>
      <c r="O186" s="58"/>
      <c r="P186" s="58"/>
      <c r="Q186" s="58"/>
      <c r="R186" s="58"/>
      <c r="S186" s="58"/>
      <c r="T186" s="59"/>
      <c r="AT186" s="15" t="s">
        <v>131</v>
      </c>
      <c r="AU186" s="15" t="s">
        <v>84</v>
      </c>
    </row>
    <row r="187" spans="2:65" s="10" customFormat="1" ht="11.25" x14ac:dyDescent="0.2">
      <c r="B187" s="178"/>
      <c r="C187" s="179"/>
      <c r="D187" s="175" t="s">
        <v>138</v>
      </c>
      <c r="E187" s="180" t="s">
        <v>1</v>
      </c>
      <c r="F187" s="181" t="s">
        <v>953</v>
      </c>
      <c r="G187" s="179"/>
      <c r="H187" s="182">
        <v>20.234999999999999</v>
      </c>
      <c r="I187" s="183"/>
      <c r="J187" s="179"/>
      <c r="K187" s="179"/>
      <c r="L187" s="184"/>
      <c r="M187" s="185"/>
      <c r="N187" s="186"/>
      <c r="O187" s="186"/>
      <c r="P187" s="186"/>
      <c r="Q187" s="186"/>
      <c r="R187" s="186"/>
      <c r="S187" s="186"/>
      <c r="T187" s="187"/>
      <c r="AT187" s="188" t="s">
        <v>138</v>
      </c>
      <c r="AU187" s="188" t="s">
        <v>84</v>
      </c>
      <c r="AV187" s="10" t="s">
        <v>84</v>
      </c>
      <c r="AW187" s="10" t="s">
        <v>37</v>
      </c>
      <c r="AX187" s="10" t="s">
        <v>75</v>
      </c>
      <c r="AY187" s="188" t="s">
        <v>123</v>
      </c>
    </row>
    <row r="188" spans="2:65" s="11" customFormat="1" ht="11.25" x14ac:dyDescent="0.2">
      <c r="B188" s="189"/>
      <c r="C188" s="190"/>
      <c r="D188" s="175" t="s">
        <v>138</v>
      </c>
      <c r="E188" s="191" t="s">
        <v>1</v>
      </c>
      <c r="F188" s="192" t="s">
        <v>140</v>
      </c>
      <c r="G188" s="190"/>
      <c r="H188" s="193">
        <v>20.234999999999999</v>
      </c>
      <c r="I188" s="194"/>
      <c r="J188" s="190"/>
      <c r="K188" s="190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138</v>
      </c>
      <c r="AU188" s="199" t="s">
        <v>84</v>
      </c>
      <c r="AV188" s="11" t="s">
        <v>122</v>
      </c>
      <c r="AW188" s="11" t="s">
        <v>37</v>
      </c>
      <c r="AX188" s="11" t="s">
        <v>23</v>
      </c>
      <c r="AY188" s="199" t="s">
        <v>123</v>
      </c>
    </row>
    <row r="189" spans="2:65" s="9" customFormat="1" ht="22.9" customHeight="1" x14ac:dyDescent="0.2">
      <c r="B189" s="149"/>
      <c r="C189" s="150"/>
      <c r="D189" s="151" t="s">
        <v>74</v>
      </c>
      <c r="E189" s="220" t="s">
        <v>169</v>
      </c>
      <c r="F189" s="220" t="s">
        <v>618</v>
      </c>
      <c r="G189" s="150"/>
      <c r="H189" s="150"/>
      <c r="I189" s="153"/>
      <c r="J189" s="221">
        <f>BK189</f>
        <v>0</v>
      </c>
      <c r="K189" s="150"/>
      <c r="L189" s="155"/>
      <c r="M189" s="156"/>
      <c r="N189" s="157"/>
      <c r="O189" s="157"/>
      <c r="P189" s="158">
        <f>SUM(P190:P234)</f>
        <v>0</v>
      </c>
      <c r="Q189" s="157"/>
      <c r="R189" s="158">
        <f>SUM(R190:R234)</f>
        <v>28.656312591999999</v>
      </c>
      <c r="S189" s="157"/>
      <c r="T189" s="159">
        <f>SUM(T190:T234)</f>
        <v>0</v>
      </c>
      <c r="AR189" s="160" t="s">
        <v>23</v>
      </c>
      <c r="AT189" s="161" t="s">
        <v>74</v>
      </c>
      <c r="AU189" s="161" t="s">
        <v>23</v>
      </c>
      <c r="AY189" s="160" t="s">
        <v>123</v>
      </c>
      <c r="BK189" s="162">
        <f>SUM(BK190:BK234)</f>
        <v>0</v>
      </c>
    </row>
    <row r="190" spans="2:65" s="1" customFormat="1" ht="16.5" customHeight="1" x14ac:dyDescent="0.2">
      <c r="B190" s="32"/>
      <c r="C190" s="163" t="s">
        <v>349</v>
      </c>
      <c r="D190" s="163" t="s">
        <v>124</v>
      </c>
      <c r="E190" s="164" t="s">
        <v>954</v>
      </c>
      <c r="F190" s="165" t="s">
        <v>955</v>
      </c>
      <c r="G190" s="166" t="s">
        <v>511</v>
      </c>
      <c r="H190" s="167">
        <v>30.5</v>
      </c>
      <c r="I190" s="168"/>
      <c r="J190" s="169">
        <f>ROUND(I190*H190,2)</f>
        <v>0</v>
      </c>
      <c r="K190" s="165" t="s">
        <v>128</v>
      </c>
      <c r="L190" s="36"/>
      <c r="M190" s="170" t="s">
        <v>1</v>
      </c>
      <c r="N190" s="171" t="s">
        <v>46</v>
      </c>
      <c r="O190" s="58"/>
      <c r="P190" s="172">
        <f>O190*H190</f>
        <v>0</v>
      </c>
      <c r="Q190" s="172">
        <v>1.0000000000000001E-5</v>
      </c>
      <c r="R190" s="172">
        <f>Q190*H190</f>
        <v>3.0500000000000004E-4</v>
      </c>
      <c r="S190" s="172">
        <v>0</v>
      </c>
      <c r="T190" s="173">
        <f>S190*H190</f>
        <v>0</v>
      </c>
      <c r="AR190" s="15" t="s">
        <v>122</v>
      </c>
      <c r="AT190" s="15" t="s">
        <v>124</v>
      </c>
      <c r="AU190" s="15" t="s">
        <v>84</v>
      </c>
      <c r="AY190" s="15" t="s">
        <v>123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5" t="s">
        <v>23</v>
      </c>
      <c r="BK190" s="174">
        <f>ROUND(I190*H190,2)</f>
        <v>0</v>
      </c>
      <c r="BL190" s="15" t="s">
        <v>122</v>
      </c>
      <c r="BM190" s="15" t="s">
        <v>956</v>
      </c>
    </row>
    <row r="191" spans="2:65" s="1" customFormat="1" ht="11.25" x14ac:dyDescent="0.2">
      <c r="B191" s="32"/>
      <c r="C191" s="33"/>
      <c r="D191" s="175" t="s">
        <v>131</v>
      </c>
      <c r="E191" s="33"/>
      <c r="F191" s="176" t="s">
        <v>957</v>
      </c>
      <c r="G191" s="33"/>
      <c r="H191" s="33"/>
      <c r="I191" s="101"/>
      <c r="J191" s="33"/>
      <c r="K191" s="33"/>
      <c r="L191" s="36"/>
      <c r="M191" s="177"/>
      <c r="N191" s="58"/>
      <c r="O191" s="58"/>
      <c r="P191" s="58"/>
      <c r="Q191" s="58"/>
      <c r="R191" s="58"/>
      <c r="S191" s="58"/>
      <c r="T191" s="59"/>
      <c r="AT191" s="15" t="s">
        <v>131</v>
      </c>
      <c r="AU191" s="15" t="s">
        <v>84</v>
      </c>
    </row>
    <row r="192" spans="2:65" s="10" customFormat="1" ht="11.25" x14ac:dyDescent="0.2">
      <c r="B192" s="178"/>
      <c r="C192" s="179"/>
      <c r="D192" s="175" t="s">
        <v>138</v>
      </c>
      <c r="E192" s="180" t="s">
        <v>1</v>
      </c>
      <c r="F192" s="181" t="s">
        <v>958</v>
      </c>
      <c r="G192" s="179"/>
      <c r="H192" s="182">
        <v>30.5</v>
      </c>
      <c r="I192" s="183"/>
      <c r="J192" s="179"/>
      <c r="K192" s="179"/>
      <c r="L192" s="184"/>
      <c r="M192" s="185"/>
      <c r="N192" s="186"/>
      <c r="O192" s="186"/>
      <c r="P192" s="186"/>
      <c r="Q192" s="186"/>
      <c r="R192" s="186"/>
      <c r="S192" s="186"/>
      <c r="T192" s="187"/>
      <c r="AT192" s="188" t="s">
        <v>138</v>
      </c>
      <c r="AU192" s="188" t="s">
        <v>84</v>
      </c>
      <c r="AV192" s="10" t="s">
        <v>84</v>
      </c>
      <c r="AW192" s="10" t="s">
        <v>37</v>
      </c>
      <c r="AX192" s="10" t="s">
        <v>75</v>
      </c>
      <c r="AY192" s="188" t="s">
        <v>123</v>
      </c>
    </row>
    <row r="193" spans="2:65" s="11" customFormat="1" ht="11.25" x14ac:dyDescent="0.2">
      <c r="B193" s="189"/>
      <c r="C193" s="190"/>
      <c r="D193" s="175" t="s">
        <v>138</v>
      </c>
      <c r="E193" s="191" t="s">
        <v>1</v>
      </c>
      <c r="F193" s="192" t="s">
        <v>140</v>
      </c>
      <c r="G193" s="190"/>
      <c r="H193" s="193">
        <v>30.5</v>
      </c>
      <c r="I193" s="194"/>
      <c r="J193" s="190"/>
      <c r="K193" s="190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138</v>
      </c>
      <c r="AU193" s="199" t="s">
        <v>84</v>
      </c>
      <c r="AV193" s="11" t="s">
        <v>122</v>
      </c>
      <c r="AW193" s="11" t="s">
        <v>37</v>
      </c>
      <c r="AX193" s="11" t="s">
        <v>23</v>
      </c>
      <c r="AY193" s="199" t="s">
        <v>123</v>
      </c>
    </row>
    <row r="194" spans="2:65" s="1" customFormat="1" ht="16.5" customHeight="1" x14ac:dyDescent="0.2">
      <c r="B194" s="32"/>
      <c r="C194" s="222" t="s">
        <v>356</v>
      </c>
      <c r="D194" s="222" t="s">
        <v>320</v>
      </c>
      <c r="E194" s="223" t="s">
        <v>959</v>
      </c>
      <c r="F194" s="224" t="s">
        <v>960</v>
      </c>
      <c r="G194" s="225" t="s">
        <v>219</v>
      </c>
      <c r="H194" s="226">
        <v>12.81</v>
      </c>
      <c r="I194" s="227"/>
      <c r="J194" s="228">
        <f>ROUND(I194*H194,2)</f>
        <v>0</v>
      </c>
      <c r="K194" s="224" t="s">
        <v>128</v>
      </c>
      <c r="L194" s="229"/>
      <c r="M194" s="230" t="s">
        <v>1</v>
      </c>
      <c r="N194" s="231" t="s">
        <v>46</v>
      </c>
      <c r="O194" s="58"/>
      <c r="P194" s="172">
        <f>O194*H194</f>
        <v>0</v>
      </c>
      <c r="Q194" s="172">
        <v>0.53600000000000003</v>
      </c>
      <c r="R194" s="172">
        <f>Q194*H194</f>
        <v>6.8661600000000007</v>
      </c>
      <c r="S194" s="172">
        <v>0</v>
      </c>
      <c r="T194" s="173">
        <f>S194*H194</f>
        <v>0</v>
      </c>
      <c r="AR194" s="15" t="s">
        <v>169</v>
      </c>
      <c r="AT194" s="15" t="s">
        <v>320</v>
      </c>
      <c r="AU194" s="15" t="s">
        <v>84</v>
      </c>
      <c r="AY194" s="15" t="s">
        <v>123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5" t="s">
        <v>23</v>
      </c>
      <c r="BK194" s="174">
        <f>ROUND(I194*H194,2)</f>
        <v>0</v>
      </c>
      <c r="BL194" s="15" t="s">
        <v>122</v>
      </c>
      <c r="BM194" s="15" t="s">
        <v>961</v>
      </c>
    </row>
    <row r="195" spans="2:65" s="1" customFormat="1" ht="11.25" x14ac:dyDescent="0.2">
      <c r="B195" s="32"/>
      <c r="C195" s="33"/>
      <c r="D195" s="175" t="s">
        <v>131</v>
      </c>
      <c r="E195" s="33"/>
      <c r="F195" s="176" t="s">
        <v>962</v>
      </c>
      <c r="G195" s="33"/>
      <c r="H195" s="33"/>
      <c r="I195" s="101"/>
      <c r="J195" s="33"/>
      <c r="K195" s="33"/>
      <c r="L195" s="36"/>
      <c r="M195" s="177"/>
      <c r="N195" s="58"/>
      <c r="O195" s="58"/>
      <c r="P195" s="58"/>
      <c r="Q195" s="58"/>
      <c r="R195" s="58"/>
      <c r="S195" s="58"/>
      <c r="T195" s="59"/>
      <c r="AT195" s="15" t="s">
        <v>131</v>
      </c>
      <c r="AU195" s="15" t="s">
        <v>84</v>
      </c>
    </row>
    <row r="196" spans="2:65" s="10" customFormat="1" ht="11.25" x14ac:dyDescent="0.2">
      <c r="B196" s="178"/>
      <c r="C196" s="179"/>
      <c r="D196" s="175" t="s">
        <v>138</v>
      </c>
      <c r="E196" s="180" t="s">
        <v>1</v>
      </c>
      <c r="F196" s="181" t="s">
        <v>963</v>
      </c>
      <c r="G196" s="179"/>
      <c r="H196" s="182">
        <v>12.81</v>
      </c>
      <c r="I196" s="183"/>
      <c r="J196" s="179"/>
      <c r="K196" s="179"/>
      <c r="L196" s="184"/>
      <c r="M196" s="185"/>
      <c r="N196" s="186"/>
      <c r="O196" s="186"/>
      <c r="P196" s="186"/>
      <c r="Q196" s="186"/>
      <c r="R196" s="186"/>
      <c r="S196" s="186"/>
      <c r="T196" s="187"/>
      <c r="AT196" s="188" t="s">
        <v>138</v>
      </c>
      <c r="AU196" s="188" t="s">
        <v>84</v>
      </c>
      <c r="AV196" s="10" t="s">
        <v>84</v>
      </c>
      <c r="AW196" s="10" t="s">
        <v>37</v>
      </c>
      <c r="AX196" s="10" t="s">
        <v>75</v>
      </c>
      <c r="AY196" s="188" t="s">
        <v>123</v>
      </c>
    </row>
    <row r="197" spans="2:65" s="11" customFormat="1" ht="11.25" x14ac:dyDescent="0.2">
      <c r="B197" s="189"/>
      <c r="C197" s="190"/>
      <c r="D197" s="175" t="s">
        <v>138</v>
      </c>
      <c r="E197" s="191" t="s">
        <v>1</v>
      </c>
      <c r="F197" s="192" t="s">
        <v>140</v>
      </c>
      <c r="G197" s="190"/>
      <c r="H197" s="193">
        <v>12.81</v>
      </c>
      <c r="I197" s="194"/>
      <c r="J197" s="190"/>
      <c r="K197" s="190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138</v>
      </c>
      <c r="AU197" s="199" t="s">
        <v>84</v>
      </c>
      <c r="AV197" s="11" t="s">
        <v>122</v>
      </c>
      <c r="AW197" s="11" t="s">
        <v>37</v>
      </c>
      <c r="AX197" s="11" t="s">
        <v>23</v>
      </c>
      <c r="AY197" s="199" t="s">
        <v>123</v>
      </c>
    </row>
    <row r="198" spans="2:65" s="1" customFormat="1" ht="16.5" customHeight="1" x14ac:dyDescent="0.2">
      <c r="B198" s="32"/>
      <c r="C198" s="163" t="s">
        <v>363</v>
      </c>
      <c r="D198" s="163" t="s">
        <v>124</v>
      </c>
      <c r="E198" s="164" t="s">
        <v>860</v>
      </c>
      <c r="F198" s="165" t="s">
        <v>861</v>
      </c>
      <c r="G198" s="166" t="s">
        <v>219</v>
      </c>
      <c r="H198" s="167">
        <v>2</v>
      </c>
      <c r="I198" s="168"/>
      <c r="J198" s="169">
        <f>ROUND(I198*H198,2)</f>
        <v>0</v>
      </c>
      <c r="K198" s="165" t="s">
        <v>213</v>
      </c>
      <c r="L198" s="36"/>
      <c r="M198" s="170" t="s">
        <v>1</v>
      </c>
      <c r="N198" s="171" t="s">
        <v>46</v>
      </c>
      <c r="O198" s="58"/>
      <c r="P198" s="172">
        <f>O198*H198</f>
        <v>0</v>
      </c>
      <c r="Q198" s="172">
        <v>2.256894881</v>
      </c>
      <c r="R198" s="172">
        <f>Q198*H198</f>
        <v>4.513789762</v>
      </c>
      <c r="S198" s="172">
        <v>0</v>
      </c>
      <c r="T198" s="173">
        <f>S198*H198</f>
        <v>0</v>
      </c>
      <c r="AR198" s="15" t="s">
        <v>122</v>
      </c>
      <c r="AT198" s="15" t="s">
        <v>124</v>
      </c>
      <c r="AU198" s="15" t="s">
        <v>84</v>
      </c>
      <c r="AY198" s="15" t="s">
        <v>123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5" t="s">
        <v>23</v>
      </c>
      <c r="BK198" s="174">
        <f>ROUND(I198*H198,2)</f>
        <v>0</v>
      </c>
      <c r="BL198" s="15" t="s">
        <v>122</v>
      </c>
      <c r="BM198" s="15" t="s">
        <v>862</v>
      </c>
    </row>
    <row r="199" spans="2:65" s="1" customFormat="1" ht="19.5" x14ac:dyDescent="0.2">
      <c r="B199" s="32"/>
      <c r="C199" s="33"/>
      <c r="D199" s="175" t="s">
        <v>131</v>
      </c>
      <c r="E199" s="33"/>
      <c r="F199" s="176" t="s">
        <v>863</v>
      </c>
      <c r="G199" s="33"/>
      <c r="H199" s="33"/>
      <c r="I199" s="101"/>
      <c r="J199" s="33"/>
      <c r="K199" s="33"/>
      <c r="L199" s="36"/>
      <c r="M199" s="177"/>
      <c r="N199" s="58"/>
      <c r="O199" s="58"/>
      <c r="P199" s="58"/>
      <c r="Q199" s="58"/>
      <c r="R199" s="58"/>
      <c r="S199" s="58"/>
      <c r="T199" s="59"/>
      <c r="AT199" s="15" t="s">
        <v>131</v>
      </c>
      <c r="AU199" s="15" t="s">
        <v>84</v>
      </c>
    </row>
    <row r="200" spans="2:65" s="10" customFormat="1" ht="11.25" x14ac:dyDescent="0.2">
      <c r="B200" s="178"/>
      <c r="C200" s="179"/>
      <c r="D200" s="175" t="s">
        <v>138</v>
      </c>
      <c r="E200" s="180" t="s">
        <v>1</v>
      </c>
      <c r="F200" s="181" t="s">
        <v>964</v>
      </c>
      <c r="G200" s="179"/>
      <c r="H200" s="182">
        <v>2</v>
      </c>
      <c r="I200" s="183"/>
      <c r="J200" s="179"/>
      <c r="K200" s="179"/>
      <c r="L200" s="184"/>
      <c r="M200" s="185"/>
      <c r="N200" s="186"/>
      <c r="O200" s="186"/>
      <c r="P200" s="186"/>
      <c r="Q200" s="186"/>
      <c r="R200" s="186"/>
      <c r="S200" s="186"/>
      <c r="T200" s="187"/>
      <c r="AT200" s="188" t="s">
        <v>138</v>
      </c>
      <c r="AU200" s="188" t="s">
        <v>84</v>
      </c>
      <c r="AV200" s="10" t="s">
        <v>84</v>
      </c>
      <c r="AW200" s="10" t="s">
        <v>37</v>
      </c>
      <c r="AX200" s="10" t="s">
        <v>75</v>
      </c>
      <c r="AY200" s="188" t="s">
        <v>123</v>
      </c>
    </row>
    <row r="201" spans="2:65" s="11" customFormat="1" ht="11.25" x14ac:dyDescent="0.2">
      <c r="B201" s="189"/>
      <c r="C201" s="190"/>
      <c r="D201" s="175" t="s">
        <v>138</v>
      </c>
      <c r="E201" s="191" t="s">
        <v>1</v>
      </c>
      <c r="F201" s="192" t="s">
        <v>140</v>
      </c>
      <c r="G201" s="190"/>
      <c r="H201" s="193">
        <v>2</v>
      </c>
      <c r="I201" s="194"/>
      <c r="J201" s="190"/>
      <c r="K201" s="190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138</v>
      </c>
      <c r="AU201" s="199" t="s">
        <v>84</v>
      </c>
      <c r="AV201" s="11" t="s">
        <v>122</v>
      </c>
      <c r="AW201" s="11" t="s">
        <v>37</v>
      </c>
      <c r="AX201" s="11" t="s">
        <v>23</v>
      </c>
      <c r="AY201" s="199" t="s">
        <v>123</v>
      </c>
    </row>
    <row r="202" spans="2:65" s="1" customFormat="1" ht="16.5" customHeight="1" x14ac:dyDescent="0.2">
      <c r="B202" s="32"/>
      <c r="C202" s="222" t="s">
        <v>371</v>
      </c>
      <c r="D202" s="222" t="s">
        <v>320</v>
      </c>
      <c r="E202" s="223" t="s">
        <v>865</v>
      </c>
      <c r="F202" s="224" t="s">
        <v>965</v>
      </c>
      <c r="G202" s="225" t="s">
        <v>219</v>
      </c>
      <c r="H202" s="226">
        <v>2</v>
      </c>
      <c r="I202" s="227"/>
      <c r="J202" s="228">
        <f>ROUND(I202*H202,2)</f>
        <v>0</v>
      </c>
      <c r="K202" s="224" t="s">
        <v>1</v>
      </c>
      <c r="L202" s="229"/>
      <c r="M202" s="230" t="s">
        <v>1</v>
      </c>
      <c r="N202" s="231" t="s">
        <v>46</v>
      </c>
      <c r="O202" s="58"/>
      <c r="P202" s="172">
        <f>O202*H202</f>
        <v>0</v>
      </c>
      <c r="Q202" s="172">
        <v>0.53</v>
      </c>
      <c r="R202" s="172">
        <f>Q202*H202</f>
        <v>1.06</v>
      </c>
      <c r="S202" s="172">
        <v>0</v>
      </c>
      <c r="T202" s="173">
        <f>S202*H202</f>
        <v>0</v>
      </c>
      <c r="AR202" s="15" t="s">
        <v>169</v>
      </c>
      <c r="AT202" s="15" t="s">
        <v>320</v>
      </c>
      <c r="AU202" s="15" t="s">
        <v>84</v>
      </c>
      <c r="AY202" s="15" t="s">
        <v>123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5" t="s">
        <v>23</v>
      </c>
      <c r="BK202" s="174">
        <f>ROUND(I202*H202,2)</f>
        <v>0</v>
      </c>
      <c r="BL202" s="15" t="s">
        <v>122</v>
      </c>
      <c r="BM202" s="15" t="s">
        <v>867</v>
      </c>
    </row>
    <row r="203" spans="2:65" s="1" customFormat="1" ht="11.25" x14ac:dyDescent="0.2">
      <c r="B203" s="32"/>
      <c r="C203" s="33"/>
      <c r="D203" s="175" t="s">
        <v>131</v>
      </c>
      <c r="E203" s="33"/>
      <c r="F203" s="176" t="s">
        <v>868</v>
      </c>
      <c r="G203" s="33"/>
      <c r="H203" s="33"/>
      <c r="I203" s="101"/>
      <c r="J203" s="33"/>
      <c r="K203" s="33"/>
      <c r="L203" s="36"/>
      <c r="M203" s="177"/>
      <c r="N203" s="58"/>
      <c r="O203" s="58"/>
      <c r="P203" s="58"/>
      <c r="Q203" s="58"/>
      <c r="R203" s="58"/>
      <c r="S203" s="58"/>
      <c r="T203" s="59"/>
      <c r="AT203" s="15" t="s">
        <v>131</v>
      </c>
      <c r="AU203" s="15" t="s">
        <v>84</v>
      </c>
    </row>
    <row r="204" spans="2:65" s="10" customFormat="1" ht="11.25" x14ac:dyDescent="0.2">
      <c r="B204" s="178"/>
      <c r="C204" s="179"/>
      <c r="D204" s="175" t="s">
        <v>138</v>
      </c>
      <c r="E204" s="180" t="s">
        <v>1</v>
      </c>
      <c r="F204" s="181" t="s">
        <v>966</v>
      </c>
      <c r="G204" s="179"/>
      <c r="H204" s="182">
        <v>2</v>
      </c>
      <c r="I204" s="183"/>
      <c r="J204" s="179"/>
      <c r="K204" s="179"/>
      <c r="L204" s="184"/>
      <c r="M204" s="185"/>
      <c r="N204" s="186"/>
      <c r="O204" s="186"/>
      <c r="P204" s="186"/>
      <c r="Q204" s="186"/>
      <c r="R204" s="186"/>
      <c r="S204" s="186"/>
      <c r="T204" s="187"/>
      <c r="AT204" s="188" t="s">
        <v>138</v>
      </c>
      <c r="AU204" s="188" t="s">
        <v>84</v>
      </c>
      <c r="AV204" s="10" t="s">
        <v>84</v>
      </c>
      <c r="AW204" s="10" t="s">
        <v>37</v>
      </c>
      <c r="AX204" s="10" t="s">
        <v>75</v>
      </c>
      <c r="AY204" s="188" t="s">
        <v>123</v>
      </c>
    </row>
    <row r="205" spans="2:65" s="11" customFormat="1" ht="11.25" x14ac:dyDescent="0.2">
      <c r="B205" s="189"/>
      <c r="C205" s="190"/>
      <c r="D205" s="175" t="s">
        <v>138</v>
      </c>
      <c r="E205" s="191" t="s">
        <v>1</v>
      </c>
      <c r="F205" s="192" t="s">
        <v>140</v>
      </c>
      <c r="G205" s="190"/>
      <c r="H205" s="193">
        <v>2</v>
      </c>
      <c r="I205" s="194"/>
      <c r="J205" s="190"/>
      <c r="K205" s="190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138</v>
      </c>
      <c r="AU205" s="199" t="s">
        <v>84</v>
      </c>
      <c r="AV205" s="11" t="s">
        <v>122</v>
      </c>
      <c r="AW205" s="11" t="s">
        <v>37</v>
      </c>
      <c r="AX205" s="11" t="s">
        <v>23</v>
      </c>
      <c r="AY205" s="199" t="s">
        <v>123</v>
      </c>
    </row>
    <row r="206" spans="2:65" s="1" customFormat="1" ht="16.5" customHeight="1" x14ac:dyDescent="0.2">
      <c r="B206" s="32"/>
      <c r="C206" s="222" t="s">
        <v>379</v>
      </c>
      <c r="D206" s="222" t="s">
        <v>320</v>
      </c>
      <c r="E206" s="223" t="s">
        <v>967</v>
      </c>
      <c r="F206" s="224" t="s">
        <v>968</v>
      </c>
      <c r="G206" s="225" t="s">
        <v>219</v>
      </c>
      <c r="H206" s="226">
        <v>3</v>
      </c>
      <c r="I206" s="227"/>
      <c r="J206" s="228">
        <f>ROUND(I206*H206,2)</f>
        <v>0</v>
      </c>
      <c r="K206" s="224" t="s">
        <v>128</v>
      </c>
      <c r="L206" s="229"/>
      <c r="M206" s="230" t="s">
        <v>1</v>
      </c>
      <c r="N206" s="231" t="s">
        <v>46</v>
      </c>
      <c r="O206" s="58"/>
      <c r="P206" s="172">
        <f>O206*H206</f>
        <v>0</v>
      </c>
      <c r="Q206" s="172">
        <v>6.8000000000000005E-2</v>
      </c>
      <c r="R206" s="172">
        <f>Q206*H206</f>
        <v>0.20400000000000001</v>
      </c>
      <c r="S206" s="172">
        <v>0</v>
      </c>
      <c r="T206" s="173">
        <f>S206*H206</f>
        <v>0</v>
      </c>
      <c r="AR206" s="15" t="s">
        <v>169</v>
      </c>
      <c r="AT206" s="15" t="s">
        <v>320</v>
      </c>
      <c r="AU206" s="15" t="s">
        <v>84</v>
      </c>
      <c r="AY206" s="15" t="s">
        <v>123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5" t="s">
        <v>23</v>
      </c>
      <c r="BK206" s="174">
        <f>ROUND(I206*H206,2)</f>
        <v>0</v>
      </c>
      <c r="BL206" s="15" t="s">
        <v>122</v>
      </c>
      <c r="BM206" s="15" t="s">
        <v>969</v>
      </c>
    </row>
    <row r="207" spans="2:65" s="1" customFormat="1" ht="11.25" x14ac:dyDescent="0.2">
      <c r="B207" s="32"/>
      <c r="C207" s="33"/>
      <c r="D207" s="175" t="s">
        <v>131</v>
      </c>
      <c r="E207" s="33"/>
      <c r="F207" s="176" t="s">
        <v>970</v>
      </c>
      <c r="G207" s="33"/>
      <c r="H207" s="33"/>
      <c r="I207" s="101"/>
      <c r="J207" s="33"/>
      <c r="K207" s="33"/>
      <c r="L207" s="36"/>
      <c r="M207" s="177"/>
      <c r="N207" s="58"/>
      <c r="O207" s="58"/>
      <c r="P207" s="58"/>
      <c r="Q207" s="58"/>
      <c r="R207" s="58"/>
      <c r="S207" s="58"/>
      <c r="T207" s="59"/>
      <c r="AT207" s="15" t="s">
        <v>131</v>
      </c>
      <c r="AU207" s="15" t="s">
        <v>84</v>
      </c>
    </row>
    <row r="208" spans="2:65" s="10" customFormat="1" ht="11.25" x14ac:dyDescent="0.2">
      <c r="B208" s="178"/>
      <c r="C208" s="179"/>
      <c r="D208" s="175" t="s">
        <v>138</v>
      </c>
      <c r="E208" s="180" t="s">
        <v>1</v>
      </c>
      <c r="F208" s="181" t="s">
        <v>971</v>
      </c>
      <c r="G208" s="179"/>
      <c r="H208" s="182">
        <v>3</v>
      </c>
      <c r="I208" s="183"/>
      <c r="J208" s="179"/>
      <c r="K208" s="179"/>
      <c r="L208" s="184"/>
      <c r="M208" s="185"/>
      <c r="N208" s="186"/>
      <c r="O208" s="186"/>
      <c r="P208" s="186"/>
      <c r="Q208" s="186"/>
      <c r="R208" s="186"/>
      <c r="S208" s="186"/>
      <c r="T208" s="187"/>
      <c r="AT208" s="188" t="s">
        <v>138</v>
      </c>
      <c r="AU208" s="188" t="s">
        <v>84</v>
      </c>
      <c r="AV208" s="10" t="s">
        <v>84</v>
      </c>
      <c r="AW208" s="10" t="s">
        <v>37</v>
      </c>
      <c r="AX208" s="10" t="s">
        <v>75</v>
      </c>
      <c r="AY208" s="188" t="s">
        <v>123</v>
      </c>
    </row>
    <row r="209" spans="2:65" s="11" customFormat="1" ht="11.25" x14ac:dyDescent="0.2">
      <c r="B209" s="189"/>
      <c r="C209" s="190"/>
      <c r="D209" s="175" t="s">
        <v>138</v>
      </c>
      <c r="E209" s="191" t="s">
        <v>1</v>
      </c>
      <c r="F209" s="192" t="s">
        <v>140</v>
      </c>
      <c r="G209" s="190"/>
      <c r="H209" s="193">
        <v>3</v>
      </c>
      <c r="I209" s="194"/>
      <c r="J209" s="190"/>
      <c r="K209" s="190"/>
      <c r="L209" s="195"/>
      <c r="M209" s="196"/>
      <c r="N209" s="197"/>
      <c r="O209" s="197"/>
      <c r="P209" s="197"/>
      <c r="Q209" s="197"/>
      <c r="R209" s="197"/>
      <c r="S209" s="197"/>
      <c r="T209" s="198"/>
      <c r="AT209" s="199" t="s">
        <v>138</v>
      </c>
      <c r="AU209" s="199" t="s">
        <v>84</v>
      </c>
      <c r="AV209" s="11" t="s">
        <v>122</v>
      </c>
      <c r="AW209" s="11" t="s">
        <v>37</v>
      </c>
      <c r="AX209" s="11" t="s">
        <v>23</v>
      </c>
      <c r="AY209" s="199" t="s">
        <v>123</v>
      </c>
    </row>
    <row r="210" spans="2:65" s="1" customFormat="1" ht="16.5" customHeight="1" x14ac:dyDescent="0.2">
      <c r="B210" s="32"/>
      <c r="C210" s="222" t="s">
        <v>385</v>
      </c>
      <c r="D210" s="222" t="s">
        <v>320</v>
      </c>
      <c r="E210" s="223" t="s">
        <v>879</v>
      </c>
      <c r="F210" s="224" t="s">
        <v>880</v>
      </c>
      <c r="G210" s="225" t="s">
        <v>219</v>
      </c>
      <c r="H210" s="226">
        <v>2</v>
      </c>
      <c r="I210" s="227"/>
      <c r="J210" s="228">
        <f>ROUND(I210*H210,2)</f>
        <v>0</v>
      </c>
      <c r="K210" s="224" t="s">
        <v>1</v>
      </c>
      <c r="L210" s="229"/>
      <c r="M210" s="230" t="s">
        <v>1</v>
      </c>
      <c r="N210" s="231" t="s">
        <v>46</v>
      </c>
      <c r="O210" s="58"/>
      <c r="P210" s="172">
        <f>O210*H210</f>
        <v>0</v>
      </c>
      <c r="Q210" s="172">
        <v>1.2290000000000001</v>
      </c>
      <c r="R210" s="172">
        <f>Q210*H210</f>
        <v>2.4580000000000002</v>
      </c>
      <c r="S210" s="172">
        <v>0</v>
      </c>
      <c r="T210" s="173">
        <f>S210*H210</f>
        <v>0</v>
      </c>
      <c r="AR210" s="15" t="s">
        <v>169</v>
      </c>
      <c r="AT210" s="15" t="s">
        <v>320</v>
      </c>
      <c r="AU210" s="15" t="s">
        <v>84</v>
      </c>
      <c r="AY210" s="15" t="s">
        <v>123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5" t="s">
        <v>23</v>
      </c>
      <c r="BK210" s="174">
        <f>ROUND(I210*H210,2)</f>
        <v>0</v>
      </c>
      <c r="BL210" s="15" t="s">
        <v>122</v>
      </c>
      <c r="BM210" s="15" t="s">
        <v>881</v>
      </c>
    </row>
    <row r="211" spans="2:65" s="1" customFormat="1" ht="19.5" x14ac:dyDescent="0.2">
      <c r="B211" s="32"/>
      <c r="C211" s="33"/>
      <c r="D211" s="175" t="s">
        <v>131</v>
      </c>
      <c r="E211" s="33"/>
      <c r="F211" s="176" t="s">
        <v>882</v>
      </c>
      <c r="G211" s="33"/>
      <c r="H211" s="33"/>
      <c r="I211" s="101"/>
      <c r="J211" s="33"/>
      <c r="K211" s="33"/>
      <c r="L211" s="36"/>
      <c r="M211" s="177"/>
      <c r="N211" s="58"/>
      <c r="O211" s="58"/>
      <c r="P211" s="58"/>
      <c r="Q211" s="58"/>
      <c r="R211" s="58"/>
      <c r="S211" s="58"/>
      <c r="T211" s="59"/>
      <c r="AT211" s="15" t="s">
        <v>131</v>
      </c>
      <c r="AU211" s="15" t="s">
        <v>84</v>
      </c>
    </row>
    <row r="212" spans="2:65" s="10" customFormat="1" ht="11.25" x14ac:dyDescent="0.2">
      <c r="B212" s="178"/>
      <c r="C212" s="179"/>
      <c r="D212" s="175" t="s">
        <v>138</v>
      </c>
      <c r="E212" s="180" t="s">
        <v>1</v>
      </c>
      <c r="F212" s="181" t="s">
        <v>972</v>
      </c>
      <c r="G212" s="179"/>
      <c r="H212" s="182">
        <v>2</v>
      </c>
      <c r="I212" s="183"/>
      <c r="J212" s="179"/>
      <c r="K212" s="179"/>
      <c r="L212" s="184"/>
      <c r="M212" s="185"/>
      <c r="N212" s="186"/>
      <c r="O212" s="186"/>
      <c r="P212" s="186"/>
      <c r="Q212" s="186"/>
      <c r="R212" s="186"/>
      <c r="S212" s="186"/>
      <c r="T212" s="187"/>
      <c r="AT212" s="188" t="s">
        <v>138</v>
      </c>
      <c r="AU212" s="188" t="s">
        <v>84</v>
      </c>
      <c r="AV212" s="10" t="s">
        <v>84</v>
      </c>
      <c r="AW212" s="10" t="s">
        <v>37</v>
      </c>
      <c r="AX212" s="10" t="s">
        <v>75</v>
      </c>
      <c r="AY212" s="188" t="s">
        <v>123</v>
      </c>
    </row>
    <row r="213" spans="2:65" s="11" customFormat="1" ht="11.25" x14ac:dyDescent="0.2">
      <c r="B213" s="189"/>
      <c r="C213" s="190"/>
      <c r="D213" s="175" t="s">
        <v>138</v>
      </c>
      <c r="E213" s="191" t="s">
        <v>1</v>
      </c>
      <c r="F213" s="192" t="s">
        <v>140</v>
      </c>
      <c r="G213" s="190"/>
      <c r="H213" s="193">
        <v>2</v>
      </c>
      <c r="I213" s="194"/>
      <c r="J213" s="190"/>
      <c r="K213" s="190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138</v>
      </c>
      <c r="AU213" s="199" t="s">
        <v>84</v>
      </c>
      <c r="AV213" s="11" t="s">
        <v>122</v>
      </c>
      <c r="AW213" s="11" t="s">
        <v>37</v>
      </c>
      <c r="AX213" s="11" t="s">
        <v>23</v>
      </c>
      <c r="AY213" s="199" t="s">
        <v>123</v>
      </c>
    </row>
    <row r="214" spans="2:65" s="1" customFormat="1" ht="16.5" customHeight="1" x14ac:dyDescent="0.2">
      <c r="B214" s="32"/>
      <c r="C214" s="222" t="s">
        <v>394</v>
      </c>
      <c r="D214" s="222" t="s">
        <v>320</v>
      </c>
      <c r="E214" s="223" t="s">
        <v>973</v>
      </c>
      <c r="F214" s="224" t="s">
        <v>974</v>
      </c>
      <c r="G214" s="225" t="s">
        <v>219</v>
      </c>
      <c r="H214" s="226">
        <v>1</v>
      </c>
      <c r="I214" s="227"/>
      <c r="J214" s="228">
        <f>ROUND(I214*H214,2)</f>
        <v>0</v>
      </c>
      <c r="K214" s="224" t="s">
        <v>128</v>
      </c>
      <c r="L214" s="229"/>
      <c r="M214" s="230" t="s">
        <v>1</v>
      </c>
      <c r="N214" s="231" t="s">
        <v>46</v>
      </c>
      <c r="O214" s="58"/>
      <c r="P214" s="172">
        <f>O214*H214</f>
        <v>0</v>
      </c>
      <c r="Q214" s="172">
        <v>0.254</v>
      </c>
      <c r="R214" s="172">
        <f>Q214*H214</f>
        <v>0.254</v>
      </c>
      <c r="S214" s="172">
        <v>0</v>
      </c>
      <c r="T214" s="173">
        <f>S214*H214</f>
        <v>0</v>
      </c>
      <c r="AR214" s="15" t="s">
        <v>169</v>
      </c>
      <c r="AT214" s="15" t="s">
        <v>320</v>
      </c>
      <c r="AU214" s="15" t="s">
        <v>84</v>
      </c>
      <c r="AY214" s="15" t="s">
        <v>123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5" t="s">
        <v>23</v>
      </c>
      <c r="BK214" s="174">
        <f>ROUND(I214*H214,2)</f>
        <v>0</v>
      </c>
      <c r="BL214" s="15" t="s">
        <v>122</v>
      </c>
      <c r="BM214" s="15" t="s">
        <v>975</v>
      </c>
    </row>
    <row r="215" spans="2:65" s="1" customFormat="1" ht="11.25" x14ac:dyDescent="0.2">
      <c r="B215" s="32"/>
      <c r="C215" s="33"/>
      <c r="D215" s="175" t="s">
        <v>131</v>
      </c>
      <c r="E215" s="33"/>
      <c r="F215" s="176" t="s">
        <v>974</v>
      </c>
      <c r="G215" s="33"/>
      <c r="H215" s="33"/>
      <c r="I215" s="101"/>
      <c r="J215" s="33"/>
      <c r="K215" s="33"/>
      <c r="L215" s="36"/>
      <c r="M215" s="177"/>
      <c r="N215" s="58"/>
      <c r="O215" s="58"/>
      <c r="P215" s="58"/>
      <c r="Q215" s="58"/>
      <c r="R215" s="58"/>
      <c r="S215" s="58"/>
      <c r="T215" s="59"/>
      <c r="AT215" s="15" t="s">
        <v>131</v>
      </c>
      <c r="AU215" s="15" t="s">
        <v>84</v>
      </c>
    </row>
    <row r="216" spans="2:65" s="10" customFormat="1" ht="11.25" x14ac:dyDescent="0.2">
      <c r="B216" s="178"/>
      <c r="C216" s="179"/>
      <c r="D216" s="175" t="s">
        <v>138</v>
      </c>
      <c r="E216" s="180" t="s">
        <v>1</v>
      </c>
      <c r="F216" s="181" t="s">
        <v>976</v>
      </c>
      <c r="G216" s="179"/>
      <c r="H216" s="182">
        <v>1</v>
      </c>
      <c r="I216" s="183"/>
      <c r="J216" s="179"/>
      <c r="K216" s="179"/>
      <c r="L216" s="184"/>
      <c r="M216" s="185"/>
      <c r="N216" s="186"/>
      <c r="O216" s="186"/>
      <c r="P216" s="186"/>
      <c r="Q216" s="186"/>
      <c r="R216" s="186"/>
      <c r="S216" s="186"/>
      <c r="T216" s="187"/>
      <c r="AT216" s="188" t="s">
        <v>138</v>
      </c>
      <c r="AU216" s="188" t="s">
        <v>84</v>
      </c>
      <c r="AV216" s="10" t="s">
        <v>84</v>
      </c>
      <c r="AW216" s="10" t="s">
        <v>37</v>
      </c>
      <c r="AX216" s="10" t="s">
        <v>75</v>
      </c>
      <c r="AY216" s="188" t="s">
        <v>123</v>
      </c>
    </row>
    <row r="217" spans="2:65" s="11" customFormat="1" ht="11.25" x14ac:dyDescent="0.2">
      <c r="B217" s="189"/>
      <c r="C217" s="190"/>
      <c r="D217" s="175" t="s">
        <v>138</v>
      </c>
      <c r="E217" s="191" t="s">
        <v>1</v>
      </c>
      <c r="F217" s="192" t="s">
        <v>140</v>
      </c>
      <c r="G217" s="190"/>
      <c r="H217" s="193">
        <v>1</v>
      </c>
      <c r="I217" s="194"/>
      <c r="J217" s="190"/>
      <c r="K217" s="190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138</v>
      </c>
      <c r="AU217" s="199" t="s">
        <v>84</v>
      </c>
      <c r="AV217" s="11" t="s">
        <v>122</v>
      </c>
      <c r="AW217" s="11" t="s">
        <v>37</v>
      </c>
      <c r="AX217" s="11" t="s">
        <v>23</v>
      </c>
      <c r="AY217" s="199" t="s">
        <v>123</v>
      </c>
    </row>
    <row r="218" spans="2:65" s="1" customFormat="1" ht="16.5" customHeight="1" x14ac:dyDescent="0.2">
      <c r="B218" s="32"/>
      <c r="C218" s="222" t="s">
        <v>400</v>
      </c>
      <c r="D218" s="222" t="s">
        <v>320</v>
      </c>
      <c r="E218" s="223" t="s">
        <v>977</v>
      </c>
      <c r="F218" s="224" t="s">
        <v>978</v>
      </c>
      <c r="G218" s="225" t="s">
        <v>219</v>
      </c>
      <c r="H218" s="226">
        <v>1</v>
      </c>
      <c r="I218" s="227"/>
      <c r="J218" s="228">
        <f>ROUND(I218*H218,2)</f>
        <v>0</v>
      </c>
      <c r="K218" s="224" t="s">
        <v>128</v>
      </c>
      <c r="L218" s="229"/>
      <c r="M218" s="230" t="s">
        <v>1</v>
      </c>
      <c r="N218" s="231" t="s">
        <v>46</v>
      </c>
      <c r="O218" s="58"/>
      <c r="P218" s="172">
        <f>O218*H218</f>
        <v>0</v>
      </c>
      <c r="Q218" s="172">
        <v>0.50600000000000001</v>
      </c>
      <c r="R218" s="172">
        <f>Q218*H218</f>
        <v>0.50600000000000001</v>
      </c>
      <c r="S218" s="172">
        <v>0</v>
      </c>
      <c r="T218" s="173">
        <f>S218*H218</f>
        <v>0</v>
      </c>
      <c r="AR218" s="15" t="s">
        <v>169</v>
      </c>
      <c r="AT218" s="15" t="s">
        <v>320</v>
      </c>
      <c r="AU218" s="15" t="s">
        <v>84</v>
      </c>
      <c r="AY218" s="15" t="s">
        <v>123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5" t="s">
        <v>23</v>
      </c>
      <c r="BK218" s="174">
        <f>ROUND(I218*H218,2)</f>
        <v>0</v>
      </c>
      <c r="BL218" s="15" t="s">
        <v>122</v>
      </c>
      <c r="BM218" s="15" t="s">
        <v>979</v>
      </c>
    </row>
    <row r="219" spans="2:65" s="1" customFormat="1" ht="11.25" x14ac:dyDescent="0.2">
      <c r="B219" s="32"/>
      <c r="C219" s="33"/>
      <c r="D219" s="175" t="s">
        <v>131</v>
      </c>
      <c r="E219" s="33"/>
      <c r="F219" s="176" t="s">
        <v>978</v>
      </c>
      <c r="G219" s="33"/>
      <c r="H219" s="33"/>
      <c r="I219" s="101"/>
      <c r="J219" s="33"/>
      <c r="K219" s="33"/>
      <c r="L219" s="36"/>
      <c r="M219" s="177"/>
      <c r="N219" s="58"/>
      <c r="O219" s="58"/>
      <c r="P219" s="58"/>
      <c r="Q219" s="58"/>
      <c r="R219" s="58"/>
      <c r="S219" s="58"/>
      <c r="T219" s="59"/>
      <c r="AT219" s="15" t="s">
        <v>131</v>
      </c>
      <c r="AU219" s="15" t="s">
        <v>84</v>
      </c>
    </row>
    <row r="220" spans="2:65" s="10" customFormat="1" ht="11.25" x14ac:dyDescent="0.2">
      <c r="B220" s="178"/>
      <c r="C220" s="179"/>
      <c r="D220" s="175" t="s">
        <v>138</v>
      </c>
      <c r="E220" s="180" t="s">
        <v>1</v>
      </c>
      <c r="F220" s="181" t="s">
        <v>980</v>
      </c>
      <c r="G220" s="179"/>
      <c r="H220" s="182">
        <v>1</v>
      </c>
      <c r="I220" s="183"/>
      <c r="J220" s="179"/>
      <c r="K220" s="179"/>
      <c r="L220" s="184"/>
      <c r="M220" s="185"/>
      <c r="N220" s="186"/>
      <c r="O220" s="186"/>
      <c r="P220" s="186"/>
      <c r="Q220" s="186"/>
      <c r="R220" s="186"/>
      <c r="S220" s="186"/>
      <c r="T220" s="187"/>
      <c r="AT220" s="188" t="s">
        <v>138</v>
      </c>
      <c r="AU220" s="188" t="s">
        <v>84</v>
      </c>
      <c r="AV220" s="10" t="s">
        <v>84</v>
      </c>
      <c r="AW220" s="10" t="s">
        <v>37</v>
      </c>
      <c r="AX220" s="10" t="s">
        <v>75</v>
      </c>
      <c r="AY220" s="188" t="s">
        <v>123</v>
      </c>
    </row>
    <row r="221" spans="2:65" s="11" customFormat="1" ht="11.25" x14ac:dyDescent="0.2">
      <c r="B221" s="189"/>
      <c r="C221" s="190"/>
      <c r="D221" s="175" t="s">
        <v>138</v>
      </c>
      <c r="E221" s="191" t="s">
        <v>1</v>
      </c>
      <c r="F221" s="192" t="s">
        <v>140</v>
      </c>
      <c r="G221" s="190"/>
      <c r="H221" s="193">
        <v>1</v>
      </c>
      <c r="I221" s="194"/>
      <c r="J221" s="190"/>
      <c r="K221" s="190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138</v>
      </c>
      <c r="AU221" s="199" t="s">
        <v>84</v>
      </c>
      <c r="AV221" s="11" t="s">
        <v>122</v>
      </c>
      <c r="AW221" s="11" t="s">
        <v>37</v>
      </c>
      <c r="AX221" s="11" t="s">
        <v>23</v>
      </c>
      <c r="AY221" s="199" t="s">
        <v>123</v>
      </c>
    </row>
    <row r="222" spans="2:65" s="1" customFormat="1" ht="16.5" customHeight="1" x14ac:dyDescent="0.2">
      <c r="B222" s="32"/>
      <c r="C222" s="163" t="s">
        <v>405</v>
      </c>
      <c r="D222" s="163" t="s">
        <v>124</v>
      </c>
      <c r="E222" s="164" t="s">
        <v>884</v>
      </c>
      <c r="F222" s="165" t="s">
        <v>885</v>
      </c>
      <c r="G222" s="166" t="s">
        <v>219</v>
      </c>
      <c r="H222" s="167">
        <v>2</v>
      </c>
      <c r="I222" s="168"/>
      <c r="J222" s="169">
        <f>ROUND(I222*H222,2)</f>
        <v>0</v>
      </c>
      <c r="K222" s="165" t="s">
        <v>213</v>
      </c>
      <c r="L222" s="36"/>
      <c r="M222" s="170" t="s">
        <v>1</v>
      </c>
      <c r="N222" s="171" t="s">
        <v>46</v>
      </c>
      <c r="O222" s="58"/>
      <c r="P222" s="172">
        <f>O222*H222</f>
        <v>0</v>
      </c>
      <c r="Q222" s="172">
        <v>7.0200000000000002E-3</v>
      </c>
      <c r="R222" s="172">
        <f>Q222*H222</f>
        <v>1.404E-2</v>
      </c>
      <c r="S222" s="172">
        <v>0</v>
      </c>
      <c r="T222" s="173">
        <f>S222*H222</f>
        <v>0</v>
      </c>
      <c r="AR222" s="15" t="s">
        <v>122</v>
      </c>
      <c r="AT222" s="15" t="s">
        <v>124</v>
      </c>
      <c r="AU222" s="15" t="s">
        <v>84</v>
      </c>
      <c r="AY222" s="15" t="s">
        <v>123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5" t="s">
        <v>23</v>
      </c>
      <c r="BK222" s="174">
        <f>ROUND(I222*H222,2)</f>
        <v>0</v>
      </c>
      <c r="BL222" s="15" t="s">
        <v>122</v>
      </c>
      <c r="BM222" s="15" t="s">
        <v>886</v>
      </c>
    </row>
    <row r="223" spans="2:65" s="1" customFormat="1" ht="11.25" x14ac:dyDescent="0.2">
      <c r="B223" s="32"/>
      <c r="C223" s="33"/>
      <c r="D223" s="175" t="s">
        <v>131</v>
      </c>
      <c r="E223" s="33"/>
      <c r="F223" s="176" t="s">
        <v>887</v>
      </c>
      <c r="G223" s="33"/>
      <c r="H223" s="33"/>
      <c r="I223" s="101"/>
      <c r="J223" s="33"/>
      <c r="K223" s="33"/>
      <c r="L223" s="36"/>
      <c r="M223" s="177"/>
      <c r="N223" s="58"/>
      <c r="O223" s="58"/>
      <c r="P223" s="58"/>
      <c r="Q223" s="58"/>
      <c r="R223" s="58"/>
      <c r="S223" s="58"/>
      <c r="T223" s="59"/>
      <c r="AT223" s="15" t="s">
        <v>131</v>
      </c>
      <c r="AU223" s="15" t="s">
        <v>84</v>
      </c>
    </row>
    <row r="224" spans="2:65" s="10" customFormat="1" ht="11.25" x14ac:dyDescent="0.2">
      <c r="B224" s="178"/>
      <c r="C224" s="179"/>
      <c r="D224" s="175" t="s">
        <v>138</v>
      </c>
      <c r="E224" s="180" t="s">
        <v>1</v>
      </c>
      <c r="F224" s="181" t="s">
        <v>981</v>
      </c>
      <c r="G224" s="179"/>
      <c r="H224" s="182">
        <v>2</v>
      </c>
      <c r="I224" s="183"/>
      <c r="J224" s="179"/>
      <c r="K224" s="179"/>
      <c r="L224" s="184"/>
      <c r="M224" s="185"/>
      <c r="N224" s="186"/>
      <c r="O224" s="186"/>
      <c r="P224" s="186"/>
      <c r="Q224" s="186"/>
      <c r="R224" s="186"/>
      <c r="S224" s="186"/>
      <c r="T224" s="187"/>
      <c r="AT224" s="188" t="s">
        <v>138</v>
      </c>
      <c r="AU224" s="188" t="s">
        <v>84</v>
      </c>
      <c r="AV224" s="10" t="s">
        <v>84</v>
      </c>
      <c r="AW224" s="10" t="s">
        <v>37</v>
      </c>
      <c r="AX224" s="10" t="s">
        <v>75</v>
      </c>
      <c r="AY224" s="188" t="s">
        <v>123</v>
      </c>
    </row>
    <row r="225" spans="2:65" s="11" customFormat="1" ht="11.25" x14ac:dyDescent="0.2">
      <c r="B225" s="189"/>
      <c r="C225" s="190"/>
      <c r="D225" s="175" t="s">
        <v>138</v>
      </c>
      <c r="E225" s="191" t="s">
        <v>1</v>
      </c>
      <c r="F225" s="192" t="s">
        <v>140</v>
      </c>
      <c r="G225" s="190"/>
      <c r="H225" s="193">
        <v>2</v>
      </c>
      <c r="I225" s="194"/>
      <c r="J225" s="190"/>
      <c r="K225" s="190"/>
      <c r="L225" s="195"/>
      <c r="M225" s="196"/>
      <c r="N225" s="197"/>
      <c r="O225" s="197"/>
      <c r="P225" s="197"/>
      <c r="Q225" s="197"/>
      <c r="R225" s="197"/>
      <c r="S225" s="197"/>
      <c r="T225" s="198"/>
      <c r="AT225" s="199" t="s">
        <v>138</v>
      </c>
      <c r="AU225" s="199" t="s">
        <v>84</v>
      </c>
      <c r="AV225" s="11" t="s">
        <v>122</v>
      </c>
      <c r="AW225" s="11" t="s">
        <v>37</v>
      </c>
      <c r="AX225" s="11" t="s">
        <v>23</v>
      </c>
      <c r="AY225" s="199" t="s">
        <v>123</v>
      </c>
    </row>
    <row r="226" spans="2:65" s="1" customFormat="1" ht="16.5" customHeight="1" x14ac:dyDescent="0.2">
      <c r="B226" s="32"/>
      <c r="C226" s="222" t="s">
        <v>412</v>
      </c>
      <c r="D226" s="222" t="s">
        <v>320</v>
      </c>
      <c r="E226" s="223" t="s">
        <v>889</v>
      </c>
      <c r="F226" s="224" t="s">
        <v>890</v>
      </c>
      <c r="G226" s="225" t="s">
        <v>219</v>
      </c>
      <c r="H226" s="226">
        <v>2</v>
      </c>
      <c r="I226" s="227"/>
      <c r="J226" s="228">
        <f>ROUND(I226*H226,2)</f>
        <v>0</v>
      </c>
      <c r="K226" s="224" t="s">
        <v>128</v>
      </c>
      <c r="L226" s="229"/>
      <c r="M226" s="230" t="s">
        <v>1</v>
      </c>
      <c r="N226" s="231" t="s">
        <v>46</v>
      </c>
      <c r="O226" s="58"/>
      <c r="P226" s="172">
        <f>O226*H226</f>
        <v>0</v>
      </c>
      <c r="Q226" s="172">
        <v>0.10100000000000001</v>
      </c>
      <c r="R226" s="172">
        <f>Q226*H226</f>
        <v>0.20200000000000001</v>
      </c>
      <c r="S226" s="172">
        <v>0</v>
      </c>
      <c r="T226" s="173">
        <f>S226*H226</f>
        <v>0</v>
      </c>
      <c r="AR226" s="15" t="s">
        <v>169</v>
      </c>
      <c r="AT226" s="15" t="s">
        <v>320</v>
      </c>
      <c r="AU226" s="15" t="s">
        <v>84</v>
      </c>
      <c r="AY226" s="15" t="s">
        <v>123</v>
      </c>
      <c r="BE226" s="174">
        <f>IF(N226="základní",J226,0)</f>
        <v>0</v>
      </c>
      <c r="BF226" s="174">
        <f>IF(N226="snížená",J226,0)</f>
        <v>0</v>
      </c>
      <c r="BG226" s="174">
        <f>IF(N226="zákl. přenesená",J226,0)</f>
        <v>0</v>
      </c>
      <c r="BH226" s="174">
        <f>IF(N226="sníž. přenesená",J226,0)</f>
        <v>0</v>
      </c>
      <c r="BI226" s="174">
        <f>IF(N226="nulová",J226,0)</f>
        <v>0</v>
      </c>
      <c r="BJ226" s="15" t="s">
        <v>23</v>
      </c>
      <c r="BK226" s="174">
        <f>ROUND(I226*H226,2)</f>
        <v>0</v>
      </c>
      <c r="BL226" s="15" t="s">
        <v>122</v>
      </c>
      <c r="BM226" s="15" t="s">
        <v>891</v>
      </c>
    </row>
    <row r="227" spans="2:65" s="1" customFormat="1" ht="11.25" x14ac:dyDescent="0.2">
      <c r="B227" s="32"/>
      <c r="C227" s="33"/>
      <c r="D227" s="175" t="s">
        <v>131</v>
      </c>
      <c r="E227" s="33"/>
      <c r="F227" s="176" t="s">
        <v>890</v>
      </c>
      <c r="G227" s="33"/>
      <c r="H227" s="33"/>
      <c r="I227" s="101"/>
      <c r="J227" s="33"/>
      <c r="K227" s="33"/>
      <c r="L227" s="36"/>
      <c r="M227" s="177"/>
      <c r="N227" s="58"/>
      <c r="O227" s="58"/>
      <c r="P227" s="58"/>
      <c r="Q227" s="58"/>
      <c r="R227" s="58"/>
      <c r="S227" s="58"/>
      <c r="T227" s="59"/>
      <c r="AT227" s="15" t="s">
        <v>131</v>
      </c>
      <c r="AU227" s="15" t="s">
        <v>84</v>
      </c>
    </row>
    <row r="228" spans="2:65" s="10" customFormat="1" ht="11.25" x14ac:dyDescent="0.2">
      <c r="B228" s="178"/>
      <c r="C228" s="179"/>
      <c r="D228" s="175" t="s">
        <v>138</v>
      </c>
      <c r="E228" s="180" t="s">
        <v>1</v>
      </c>
      <c r="F228" s="181" t="s">
        <v>972</v>
      </c>
      <c r="G228" s="179"/>
      <c r="H228" s="182">
        <v>2</v>
      </c>
      <c r="I228" s="183"/>
      <c r="J228" s="179"/>
      <c r="K228" s="179"/>
      <c r="L228" s="184"/>
      <c r="M228" s="185"/>
      <c r="N228" s="186"/>
      <c r="O228" s="186"/>
      <c r="P228" s="186"/>
      <c r="Q228" s="186"/>
      <c r="R228" s="186"/>
      <c r="S228" s="186"/>
      <c r="T228" s="187"/>
      <c r="AT228" s="188" t="s">
        <v>138</v>
      </c>
      <c r="AU228" s="188" t="s">
        <v>84</v>
      </c>
      <c r="AV228" s="10" t="s">
        <v>84</v>
      </c>
      <c r="AW228" s="10" t="s">
        <v>37</v>
      </c>
      <c r="AX228" s="10" t="s">
        <v>75</v>
      </c>
      <c r="AY228" s="188" t="s">
        <v>123</v>
      </c>
    </row>
    <row r="229" spans="2:65" s="11" customFormat="1" ht="11.25" x14ac:dyDescent="0.2">
      <c r="B229" s="189"/>
      <c r="C229" s="190"/>
      <c r="D229" s="175" t="s">
        <v>138</v>
      </c>
      <c r="E229" s="191" t="s">
        <v>1</v>
      </c>
      <c r="F229" s="192" t="s">
        <v>140</v>
      </c>
      <c r="G229" s="190"/>
      <c r="H229" s="193">
        <v>2</v>
      </c>
      <c r="I229" s="194"/>
      <c r="J229" s="190"/>
      <c r="K229" s="190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138</v>
      </c>
      <c r="AU229" s="199" t="s">
        <v>84</v>
      </c>
      <c r="AV229" s="11" t="s">
        <v>122</v>
      </c>
      <c r="AW229" s="11" t="s">
        <v>37</v>
      </c>
      <c r="AX229" s="11" t="s">
        <v>23</v>
      </c>
      <c r="AY229" s="199" t="s">
        <v>123</v>
      </c>
    </row>
    <row r="230" spans="2:65" s="1" customFormat="1" ht="16.5" customHeight="1" x14ac:dyDescent="0.2">
      <c r="B230" s="32"/>
      <c r="C230" s="163" t="s">
        <v>418</v>
      </c>
      <c r="D230" s="163" t="s">
        <v>124</v>
      </c>
      <c r="E230" s="164" t="s">
        <v>892</v>
      </c>
      <c r="F230" s="165" t="s">
        <v>893</v>
      </c>
      <c r="G230" s="166" t="s">
        <v>235</v>
      </c>
      <c r="H230" s="167">
        <v>5.1269999999999998</v>
      </c>
      <c r="I230" s="168"/>
      <c r="J230" s="169">
        <f>ROUND(I230*H230,2)</f>
        <v>0</v>
      </c>
      <c r="K230" s="165" t="s">
        <v>128</v>
      </c>
      <c r="L230" s="36"/>
      <c r="M230" s="170" t="s">
        <v>1</v>
      </c>
      <c r="N230" s="171" t="s">
        <v>46</v>
      </c>
      <c r="O230" s="58"/>
      <c r="P230" s="172">
        <f>O230*H230</f>
        <v>0</v>
      </c>
      <c r="Q230" s="172">
        <v>2.45329</v>
      </c>
      <c r="R230" s="172">
        <f>Q230*H230</f>
        <v>12.578017829999999</v>
      </c>
      <c r="S230" s="172">
        <v>0</v>
      </c>
      <c r="T230" s="173">
        <f>S230*H230</f>
        <v>0</v>
      </c>
      <c r="AR230" s="15" t="s">
        <v>122</v>
      </c>
      <c r="AT230" s="15" t="s">
        <v>124</v>
      </c>
      <c r="AU230" s="15" t="s">
        <v>84</v>
      </c>
      <c r="AY230" s="15" t="s">
        <v>123</v>
      </c>
      <c r="BE230" s="174">
        <f>IF(N230="základní",J230,0)</f>
        <v>0</v>
      </c>
      <c r="BF230" s="174">
        <f>IF(N230="snížená",J230,0)</f>
        <v>0</v>
      </c>
      <c r="BG230" s="174">
        <f>IF(N230="zákl. přenesená",J230,0)</f>
        <v>0</v>
      </c>
      <c r="BH230" s="174">
        <f>IF(N230="sníž. přenesená",J230,0)</f>
        <v>0</v>
      </c>
      <c r="BI230" s="174">
        <f>IF(N230="nulová",J230,0)</f>
        <v>0</v>
      </c>
      <c r="BJ230" s="15" t="s">
        <v>23</v>
      </c>
      <c r="BK230" s="174">
        <f>ROUND(I230*H230,2)</f>
        <v>0</v>
      </c>
      <c r="BL230" s="15" t="s">
        <v>122</v>
      </c>
      <c r="BM230" s="15" t="s">
        <v>894</v>
      </c>
    </row>
    <row r="231" spans="2:65" s="1" customFormat="1" ht="11.25" x14ac:dyDescent="0.2">
      <c r="B231" s="32"/>
      <c r="C231" s="33"/>
      <c r="D231" s="175" t="s">
        <v>131</v>
      </c>
      <c r="E231" s="33"/>
      <c r="F231" s="176" t="s">
        <v>895</v>
      </c>
      <c r="G231" s="33"/>
      <c r="H231" s="33"/>
      <c r="I231" s="101"/>
      <c r="J231" s="33"/>
      <c r="K231" s="33"/>
      <c r="L231" s="36"/>
      <c r="M231" s="177"/>
      <c r="N231" s="58"/>
      <c r="O231" s="58"/>
      <c r="P231" s="58"/>
      <c r="Q231" s="58"/>
      <c r="R231" s="58"/>
      <c r="S231" s="58"/>
      <c r="T231" s="59"/>
      <c r="AT231" s="15" t="s">
        <v>131</v>
      </c>
      <c r="AU231" s="15" t="s">
        <v>84</v>
      </c>
    </row>
    <row r="232" spans="2:65" s="10" customFormat="1" ht="11.25" x14ac:dyDescent="0.2">
      <c r="B232" s="178"/>
      <c r="C232" s="179"/>
      <c r="D232" s="175" t="s">
        <v>138</v>
      </c>
      <c r="E232" s="180" t="s">
        <v>1</v>
      </c>
      <c r="F232" s="181" t="s">
        <v>982</v>
      </c>
      <c r="G232" s="179"/>
      <c r="H232" s="182">
        <v>1.2569999999999999</v>
      </c>
      <c r="I232" s="183"/>
      <c r="J232" s="179"/>
      <c r="K232" s="179"/>
      <c r="L232" s="184"/>
      <c r="M232" s="185"/>
      <c r="N232" s="186"/>
      <c r="O232" s="186"/>
      <c r="P232" s="186"/>
      <c r="Q232" s="186"/>
      <c r="R232" s="186"/>
      <c r="S232" s="186"/>
      <c r="T232" s="187"/>
      <c r="AT232" s="188" t="s">
        <v>138</v>
      </c>
      <c r="AU232" s="188" t="s">
        <v>84</v>
      </c>
      <c r="AV232" s="10" t="s">
        <v>84</v>
      </c>
      <c r="AW232" s="10" t="s">
        <v>37</v>
      </c>
      <c r="AX232" s="10" t="s">
        <v>75</v>
      </c>
      <c r="AY232" s="188" t="s">
        <v>123</v>
      </c>
    </row>
    <row r="233" spans="2:65" s="10" customFormat="1" ht="11.25" x14ac:dyDescent="0.2">
      <c r="B233" s="178"/>
      <c r="C233" s="179"/>
      <c r="D233" s="175" t="s">
        <v>138</v>
      </c>
      <c r="E233" s="180" t="s">
        <v>1</v>
      </c>
      <c r="F233" s="181" t="s">
        <v>983</v>
      </c>
      <c r="G233" s="179"/>
      <c r="H233" s="182">
        <v>3.87</v>
      </c>
      <c r="I233" s="183"/>
      <c r="J233" s="179"/>
      <c r="K233" s="179"/>
      <c r="L233" s="184"/>
      <c r="M233" s="185"/>
      <c r="N233" s="186"/>
      <c r="O233" s="186"/>
      <c r="P233" s="186"/>
      <c r="Q233" s="186"/>
      <c r="R233" s="186"/>
      <c r="S233" s="186"/>
      <c r="T233" s="187"/>
      <c r="AT233" s="188" t="s">
        <v>138</v>
      </c>
      <c r="AU233" s="188" t="s">
        <v>84</v>
      </c>
      <c r="AV233" s="10" t="s">
        <v>84</v>
      </c>
      <c r="AW233" s="10" t="s">
        <v>37</v>
      </c>
      <c r="AX233" s="10" t="s">
        <v>75</v>
      </c>
      <c r="AY233" s="188" t="s">
        <v>123</v>
      </c>
    </row>
    <row r="234" spans="2:65" s="11" customFormat="1" ht="11.25" x14ac:dyDescent="0.2">
      <c r="B234" s="189"/>
      <c r="C234" s="190"/>
      <c r="D234" s="175" t="s">
        <v>138</v>
      </c>
      <c r="E234" s="191" t="s">
        <v>1</v>
      </c>
      <c r="F234" s="192" t="s">
        <v>140</v>
      </c>
      <c r="G234" s="190"/>
      <c r="H234" s="193">
        <v>5.1269999999999998</v>
      </c>
      <c r="I234" s="194"/>
      <c r="J234" s="190"/>
      <c r="K234" s="190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138</v>
      </c>
      <c r="AU234" s="199" t="s">
        <v>84</v>
      </c>
      <c r="AV234" s="11" t="s">
        <v>122</v>
      </c>
      <c r="AW234" s="11" t="s">
        <v>37</v>
      </c>
      <c r="AX234" s="11" t="s">
        <v>23</v>
      </c>
      <c r="AY234" s="199" t="s">
        <v>123</v>
      </c>
    </row>
    <row r="235" spans="2:65" s="9" customFormat="1" ht="22.9" customHeight="1" x14ac:dyDescent="0.2">
      <c r="B235" s="149"/>
      <c r="C235" s="150"/>
      <c r="D235" s="151" t="s">
        <v>74</v>
      </c>
      <c r="E235" s="220" t="s">
        <v>712</v>
      </c>
      <c r="F235" s="220" t="s">
        <v>713</v>
      </c>
      <c r="G235" s="150"/>
      <c r="H235" s="150"/>
      <c r="I235" s="153"/>
      <c r="J235" s="221">
        <f>BK235</f>
        <v>0</v>
      </c>
      <c r="K235" s="150"/>
      <c r="L235" s="155"/>
      <c r="M235" s="156"/>
      <c r="N235" s="157"/>
      <c r="O235" s="157"/>
      <c r="P235" s="158">
        <f>SUM(P236:P239)</f>
        <v>0</v>
      </c>
      <c r="Q235" s="157"/>
      <c r="R235" s="158">
        <f>SUM(R236:R239)</f>
        <v>0</v>
      </c>
      <c r="S235" s="157"/>
      <c r="T235" s="159">
        <f>SUM(T236:T239)</f>
        <v>0</v>
      </c>
      <c r="AR235" s="160" t="s">
        <v>23</v>
      </c>
      <c r="AT235" s="161" t="s">
        <v>74</v>
      </c>
      <c r="AU235" s="161" t="s">
        <v>23</v>
      </c>
      <c r="AY235" s="160" t="s">
        <v>123</v>
      </c>
      <c r="BK235" s="162">
        <f>SUM(BK236:BK239)</f>
        <v>0</v>
      </c>
    </row>
    <row r="236" spans="2:65" s="1" customFormat="1" ht="16.5" customHeight="1" x14ac:dyDescent="0.2">
      <c r="B236" s="32"/>
      <c r="C236" s="163" t="s">
        <v>430</v>
      </c>
      <c r="D236" s="163" t="s">
        <v>124</v>
      </c>
      <c r="E236" s="164" t="s">
        <v>902</v>
      </c>
      <c r="F236" s="165" t="s">
        <v>903</v>
      </c>
      <c r="G236" s="166" t="s">
        <v>388</v>
      </c>
      <c r="H236" s="167">
        <v>138.054</v>
      </c>
      <c r="I236" s="168"/>
      <c r="J236" s="169">
        <f>ROUND(I236*H236,2)</f>
        <v>0</v>
      </c>
      <c r="K236" s="165" t="s">
        <v>213</v>
      </c>
      <c r="L236" s="36"/>
      <c r="M236" s="170" t="s">
        <v>1</v>
      </c>
      <c r="N236" s="171" t="s">
        <v>46</v>
      </c>
      <c r="O236" s="58"/>
      <c r="P236" s="172">
        <f>O236*H236</f>
        <v>0</v>
      </c>
      <c r="Q236" s="172">
        <v>0</v>
      </c>
      <c r="R236" s="172">
        <f>Q236*H236</f>
        <v>0</v>
      </c>
      <c r="S236" s="172">
        <v>0</v>
      </c>
      <c r="T236" s="173">
        <f>S236*H236</f>
        <v>0</v>
      </c>
      <c r="AR236" s="15" t="s">
        <v>122</v>
      </c>
      <c r="AT236" s="15" t="s">
        <v>124</v>
      </c>
      <c r="AU236" s="15" t="s">
        <v>84</v>
      </c>
      <c r="AY236" s="15" t="s">
        <v>123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5" t="s">
        <v>23</v>
      </c>
      <c r="BK236" s="174">
        <f>ROUND(I236*H236,2)</f>
        <v>0</v>
      </c>
      <c r="BL236" s="15" t="s">
        <v>122</v>
      </c>
      <c r="BM236" s="15" t="s">
        <v>904</v>
      </c>
    </row>
    <row r="237" spans="2:65" s="1" customFormat="1" ht="19.5" x14ac:dyDescent="0.2">
      <c r="B237" s="32"/>
      <c r="C237" s="33"/>
      <c r="D237" s="175" t="s">
        <v>131</v>
      </c>
      <c r="E237" s="33"/>
      <c r="F237" s="176" t="s">
        <v>905</v>
      </c>
      <c r="G237" s="33"/>
      <c r="H237" s="33"/>
      <c r="I237" s="101"/>
      <c r="J237" s="33"/>
      <c r="K237" s="33"/>
      <c r="L237" s="36"/>
      <c r="M237" s="177"/>
      <c r="N237" s="58"/>
      <c r="O237" s="58"/>
      <c r="P237" s="58"/>
      <c r="Q237" s="58"/>
      <c r="R237" s="58"/>
      <c r="S237" s="58"/>
      <c r="T237" s="59"/>
      <c r="AT237" s="15" t="s">
        <v>131</v>
      </c>
      <c r="AU237" s="15" t="s">
        <v>84</v>
      </c>
    </row>
    <row r="238" spans="2:65" s="1" customFormat="1" ht="16.5" customHeight="1" x14ac:dyDescent="0.2">
      <c r="B238" s="32"/>
      <c r="C238" s="163" t="s">
        <v>435</v>
      </c>
      <c r="D238" s="163" t="s">
        <v>124</v>
      </c>
      <c r="E238" s="164" t="s">
        <v>906</v>
      </c>
      <c r="F238" s="165" t="s">
        <v>907</v>
      </c>
      <c r="G238" s="166" t="s">
        <v>388</v>
      </c>
      <c r="H238" s="167">
        <v>138.054</v>
      </c>
      <c r="I238" s="168"/>
      <c r="J238" s="169">
        <f>ROUND(I238*H238,2)</f>
        <v>0</v>
      </c>
      <c r="K238" s="165" t="s">
        <v>213</v>
      </c>
      <c r="L238" s="36"/>
      <c r="M238" s="170" t="s">
        <v>1</v>
      </c>
      <c r="N238" s="171" t="s">
        <v>46</v>
      </c>
      <c r="O238" s="58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AR238" s="15" t="s">
        <v>122</v>
      </c>
      <c r="AT238" s="15" t="s">
        <v>124</v>
      </c>
      <c r="AU238" s="15" t="s">
        <v>84</v>
      </c>
      <c r="AY238" s="15" t="s">
        <v>123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5" t="s">
        <v>23</v>
      </c>
      <c r="BK238" s="174">
        <f>ROUND(I238*H238,2)</f>
        <v>0</v>
      </c>
      <c r="BL238" s="15" t="s">
        <v>122</v>
      </c>
      <c r="BM238" s="15" t="s">
        <v>908</v>
      </c>
    </row>
    <row r="239" spans="2:65" s="1" customFormat="1" ht="19.5" x14ac:dyDescent="0.2">
      <c r="B239" s="32"/>
      <c r="C239" s="33"/>
      <c r="D239" s="175" t="s">
        <v>131</v>
      </c>
      <c r="E239" s="33"/>
      <c r="F239" s="176" t="s">
        <v>909</v>
      </c>
      <c r="G239" s="33"/>
      <c r="H239" s="33"/>
      <c r="I239" s="101"/>
      <c r="J239" s="33"/>
      <c r="K239" s="33"/>
      <c r="L239" s="36"/>
      <c r="M239" s="232"/>
      <c r="N239" s="233"/>
      <c r="O239" s="233"/>
      <c r="P239" s="233"/>
      <c r="Q239" s="233"/>
      <c r="R239" s="233"/>
      <c r="S239" s="233"/>
      <c r="T239" s="234"/>
      <c r="AT239" s="15" t="s">
        <v>131</v>
      </c>
      <c r="AU239" s="15" t="s">
        <v>84</v>
      </c>
    </row>
    <row r="240" spans="2:65" s="1" customFormat="1" ht="6.95" customHeight="1" x14ac:dyDescent="0.2">
      <c r="B240" s="44"/>
      <c r="C240" s="45"/>
      <c r="D240" s="45"/>
      <c r="E240" s="45"/>
      <c r="F240" s="45"/>
      <c r="G240" s="45"/>
      <c r="H240" s="45"/>
      <c r="I240" s="123"/>
      <c r="J240" s="45"/>
      <c r="K240" s="45"/>
      <c r="L240" s="36"/>
    </row>
  </sheetData>
  <sheetProtection algorithmName="SHA-512" hashValue="Yy67sjeuWPRww5svaFOs/5G34tdvt+qNnsb7Q0HfIQOQj4zD5cihH+q+0tLJmRhXHFIGYp2aZ02LdR8EGgnfsw==" saltValue="iSbyihyet+9LpKmdnIiMMKLsrFV7tRMYMaJGOh+zU0w/bZrHguVbhnEYLhZZ1FrpjMYap6mW5K49CLO3CwTSoQ==" spinCount="100000" sheet="1" objects="1" scenarios="1" formatColumns="0" formatRows="0" autoFilter="0"/>
  <autoFilter ref="C84:K23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SO00 - Vedlejší a ostatní...</vt:lpstr>
      <vt:lpstr>SO01 - Vodní nádrž</vt:lpstr>
      <vt:lpstr>SO02 - Nátok</vt:lpstr>
      <vt:lpstr>SO03 - Odtok</vt:lpstr>
      <vt:lpstr>'Rekapitulace stavby'!Názvy_tisku</vt:lpstr>
      <vt:lpstr>'SO00 - Vedlejší a ostatní...'!Názvy_tisku</vt:lpstr>
      <vt:lpstr>'SO01 - Vodní nádrž'!Názvy_tisku</vt:lpstr>
      <vt:lpstr>'SO02 - Nátok'!Názvy_tisku</vt:lpstr>
      <vt:lpstr>'SO03 - Odtok'!Názvy_tisku</vt:lpstr>
      <vt:lpstr>'Rekapitulace stavby'!Oblast_tisku</vt:lpstr>
      <vt:lpstr>'SO00 - Vedlejší a ostatní...'!Oblast_tisku</vt:lpstr>
      <vt:lpstr>'SO01 - Vodní nádrž'!Oblast_tisku</vt:lpstr>
      <vt:lpstr>'SO02 - Nátok'!Oblast_tisku</vt:lpstr>
      <vt:lpstr>'SO03 - Odtok'!Oblast_tisku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KUCERA-HP\Kučera</dc:creator>
  <cp:lastModifiedBy>Martin Kolar</cp:lastModifiedBy>
  <dcterms:created xsi:type="dcterms:W3CDTF">2019-10-01T14:05:17Z</dcterms:created>
  <dcterms:modified xsi:type="dcterms:W3CDTF">2019-10-01T14:07:25Z</dcterms:modified>
</cp:coreProperties>
</file>