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Krycí list" sheetId="1" r:id="rId1"/>
    <sheet name="Rekapitulace" sheetId="2" r:id="rId2"/>
    <sheet name="Rozpocet" sheetId="3" r:id="rId3"/>
    <sheet name="#Figury" sheetId="4" state="hidden" r:id="rId4"/>
  </sheets>
  <definedNames/>
  <calcPr fullCalcOnLoad="1"/>
</workbook>
</file>

<file path=xl/sharedStrings.xml><?xml version="1.0" encoding="utf-8"?>
<sst xmlns="http://schemas.openxmlformats.org/spreadsheetml/2006/main" count="498" uniqueCount="256">
  <si>
    <t>KRYCÍ LIST ROZPOČTU</t>
  </si>
  <si>
    <t>Název stavby</t>
  </si>
  <si>
    <t>Velké Přílepy - rek. ulice Pod Hájnicí, Příčná, Souběžná</t>
  </si>
  <si>
    <t>JKSO</t>
  </si>
  <si>
    <t xml:space="preserve"> </t>
  </si>
  <si>
    <t>Kód stavby</t>
  </si>
  <si>
    <t>12-018</t>
  </si>
  <si>
    <t>Název objektu</t>
  </si>
  <si>
    <t>D.2.1a - Oprava komunikace - zpevněné plochy</t>
  </si>
  <si>
    <t>EČO</t>
  </si>
  <si>
    <t>Kód objektu</t>
  </si>
  <si>
    <t>12-018-D.2.1a</t>
  </si>
  <si>
    <t>Název části</t>
  </si>
  <si>
    <t>Místo</t>
  </si>
  <si>
    <t>Velké Přílepy</t>
  </si>
  <si>
    <t>Kód části</t>
  </si>
  <si>
    <t>Název podčásti</t>
  </si>
  <si>
    <t>Kód podčásti</t>
  </si>
  <si>
    <t>IČ</t>
  </si>
  <si>
    <t>DIČ</t>
  </si>
  <si>
    <t>Objednatel</t>
  </si>
  <si>
    <t>obec Velké Přílepy</t>
  </si>
  <si>
    <t>00241806</t>
  </si>
  <si>
    <t>CZ00241806</t>
  </si>
  <si>
    <t>Projektant</t>
  </si>
  <si>
    <t>Ing. Michal Hadraba</t>
  </si>
  <si>
    <t>67391842</t>
  </si>
  <si>
    <t>Zhotovitel</t>
  </si>
  <si>
    <t>Rozpočet číslo</t>
  </si>
  <si>
    <t>Zpracoval</t>
  </si>
  <si>
    <t>Dne</t>
  </si>
  <si>
    <t>07.11.2015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</si>
  <si>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</si>
  <si>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</si>
  <si>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</si>
  <si>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</si>
  <si>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</si>
  <si>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</si>
  <si>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</si>
  <si>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</si>
  <si>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</si>
  <si>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</si>
  <si>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</si>
  <si>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</si>
  <si>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</si>
  <si>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</si>
  <si>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</si>
  <si>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</si>
  <si>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</si>
  <si>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</si>
  <si>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</si>
  <si>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</si>
  <si>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</si>
  <si>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</si>
  <si>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</si>
  <si>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</si>
  <si>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</si>
  <si>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</si>
  <si>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</si>
  <si>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</si>
  <si>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</si>
  <si>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</si>
  <si>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</si>
  <si>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</si>
  <si>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</si>
  <si>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</si>
  <si>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</si>
  <si>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</si>
  <si>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</si>
  <si>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</si>
  <si>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</si>
  <si>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</si>
  <si>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</si>
  <si>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</si>
  <si>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</si>
  <si>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</si>
  <si>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</si>
  <si>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</si>
  <si>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</si>
  <si>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</si>
  <si>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</si>
  <si>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</si>
  <si>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</si>
  <si>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</si>
  <si>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</si>
  <si>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</si>
  <si>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</si>
  <si>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</si>
  <si>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</si>
  <si>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</si>
  <si>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</si>
  <si>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</si>
  <si>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</si>
  <si>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</si>
  <si>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</si>
  <si>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</si>
  <si>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</si>
  <si>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</si>
  <si>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</si>
  <si>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</si>
  <si>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</si>
  <si>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</si>
  <si>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</si>
  <si>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</si>
  <si>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</si>
  <si>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</si>
  <si>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</si>
  <si>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</si>
  <si>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</si>
  <si>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Práce a dodávky HSV</t>
  </si>
  <si>
    <t>0</t>
  </si>
  <si>
    <t>1</t>
  </si>
  <si>
    <t>Zemní práce</t>
  </si>
  <si>
    <t>K</t>
  </si>
  <si>
    <t>221</t>
  </si>
  <si>
    <t>113106241</t>
  </si>
  <si>
    <t>Rozebrání vozovek ze silničních dílců</t>
  </si>
  <si>
    <t>m2</t>
  </si>
  <si>
    <t>2</t>
  </si>
  <si>
    <t>113107123</t>
  </si>
  <si>
    <t>Odstranění podkladu pl do 50 m2 z kameniva drceného tl 300 mm</t>
  </si>
  <si>
    <t>3</t>
  </si>
  <si>
    <t>113201112</t>
  </si>
  <si>
    <t>Vytrhání obrub silničních ležatých</t>
  </si>
  <si>
    <t>m</t>
  </si>
  <si>
    <t>4</t>
  </si>
  <si>
    <t>001</t>
  </si>
  <si>
    <t>119001204</t>
  </si>
  <si>
    <t>Úprava zemin vápnem tl vrstvy 500 mm</t>
  </si>
  <si>
    <t>5</t>
  </si>
  <si>
    <t>M</t>
  </si>
  <si>
    <t>MAT</t>
  </si>
  <si>
    <t>585301590</t>
  </si>
  <si>
    <t>vápnoCL 90-Q nehašené bal. 32 kg</t>
  </si>
  <si>
    <t>t</t>
  </si>
  <si>
    <t>2200*0,3*1,8*0,05*0,7</t>
  </si>
  <si>
    <t>-1</t>
  </si>
  <si>
    <t>6</t>
  </si>
  <si>
    <t>585221130</t>
  </si>
  <si>
    <t>cement struskoportlandský CEM II/A-S 42.5R bal. 25 kg</t>
  </si>
  <si>
    <t>2200*0,3*1,8*0,05*0,3</t>
  </si>
  <si>
    <t>7</t>
  </si>
  <si>
    <t>231</t>
  </si>
  <si>
    <t>180402111</t>
  </si>
  <si>
    <t>Založení parkového trávníku výsevem v rovině a ve svahu do 1:5</t>
  </si>
  <si>
    <t>8</t>
  </si>
  <si>
    <t>005724100</t>
  </si>
  <si>
    <t>osivo směs travní parková rekreační</t>
  </si>
  <si>
    <t>kg</t>
  </si>
  <si>
    <t>9</t>
  </si>
  <si>
    <t>181301102</t>
  </si>
  <si>
    <t>Rozprostření ornice tl vrstvy do 150 mm pl do 500 m2 v rovině nebo ve svahu do 1:5</t>
  </si>
  <si>
    <t>Vodorovné konstrukce</t>
  </si>
  <si>
    <t>10</t>
  </si>
  <si>
    <t>451577777</t>
  </si>
  <si>
    <t>Podklad nebo lože pod dlažbu vodorovný nebo do sklonu 1:5 z kameniva těženého tl do 100 mm</t>
  </si>
  <si>
    <t>vjezdy+chodník+zasakovací pás</t>
  </si>
  <si>
    <t>255+19+470</t>
  </si>
  <si>
    <t>Součet</t>
  </si>
  <si>
    <t>Komunikace</t>
  </si>
  <si>
    <t>11</t>
  </si>
  <si>
    <t>564851111</t>
  </si>
  <si>
    <t>Podklad ze štěrkodrtě ŠD tl 150 mm</t>
  </si>
  <si>
    <t>12</t>
  </si>
  <si>
    <t>564861111</t>
  </si>
  <si>
    <t>Podklad ze štěrkodrtě ŠD tl 200 mm</t>
  </si>
  <si>
    <t>silnice+vjezdy+zasakovací pás</t>
  </si>
  <si>
    <t>2115+255+470</t>
  </si>
  <si>
    <t>13</t>
  </si>
  <si>
    <t>565135121</t>
  </si>
  <si>
    <t>Asfaltový beton vrstva podkladní ACP 16 (obalované kamenivo OKS) tl 50 mm š přes 3 m</t>
  </si>
  <si>
    <t>14</t>
  </si>
  <si>
    <t>577134121</t>
  </si>
  <si>
    <t>Asfaltový beton vrstva obrusná ACO 11 (ABS) tř. I tl 40 mm š přes 3 m z nemodifikovaného asfaltu</t>
  </si>
  <si>
    <t>15</t>
  </si>
  <si>
    <t>596211110</t>
  </si>
  <si>
    <t>Kladení zámkové dlažby komunikací pro pěší tl 60 mm skupiny A pl do 50 m2</t>
  </si>
  <si>
    <t>16</t>
  </si>
  <si>
    <t>592449990</t>
  </si>
  <si>
    <t>dlažba zámková H-PROFIL HBB 20x16,5x8 cm písková</t>
  </si>
  <si>
    <t>17</t>
  </si>
  <si>
    <t>592451190</t>
  </si>
  <si>
    <t>dlažba zámková PROMENÁDA slepecká 20x10x6 cm barevná</t>
  </si>
  <si>
    <t>18</t>
  </si>
  <si>
    <t>596211212</t>
  </si>
  <si>
    <t>Kladení zámkové dlažby komunikací pro pěší tl 80 mm skupiny A pl do 300 m2</t>
  </si>
  <si>
    <t>19</t>
  </si>
  <si>
    <t>592450000</t>
  </si>
  <si>
    <t>dlažba zámková H-PROFIL HBB 20x16,5x8 cm červená</t>
  </si>
  <si>
    <t>20</t>
  </si>
  <si>
    <t>596412213</t>
  </si>
  <si>
    <t>Kladení dlažby z vegetačních tvárnic pozemních komunikací tl 80 mm přes 300 m2</t>
  </si>
  <si>
    <t>21</t>
  </si>
  <si>
    <t>592452201</t>
  </si>
  <si>
    <t>Dlažba vegetační HYDROSET 20 x 20 x 8 přírodní</t>
  </si>
  <si>
    <t>22</t>
  </si>
  <si>
    <t>599142111</t>
  </si>
  <si>
    <t>Úprava zálivky dilatačních nebo pracovních spár v cementobetonovém krytu hl do 40 mm š do 40 mm</t>
  </si>
  <si>
    <t>Trubní vedení</t>
  </si>
  <si>
    <t>23</t>
  </si>
  <si>
    <t>271</t>
  </si>
  <si>
    <t>871251121</t>
  </si>
  <si>
    <t>Montáž potrubí z trubek z tlakového polyetylénu otevřený výkop svařovaných vnější průměr 110 mm</t>
  </si>
  <si>
    <t>24</t>
  </si>
  <si>
    <t>345713550</t>
  </si>
  <si>
    <t>trubka elektroinstalační ohebná Kopoflex, HDPE+LDPE KF 09110</t>
  </si>
  <si>
    <t>25</t>
  </si>
  <si>
    <t>899623131</t>
  </si>
  <si>
    <t>Obetonování potrubí nebo zdiva stok betonem prostým tř. C 8/10 otevřený výkop</t>
  </si>
  <si>
    <t>m3</t>
  </si>
  <si>
    <t>26</t>
  </si>
  <si>
    <t>899922000</t>
  </si>
  <si>
    <t xml:space="preserve">Výstražná fólie </t>
  </si>
  <si>
    <t>Ostatní konstrukce a práce-bourání</t>
  </si>
  <si>
    <t>27</t>
  </si>
  <si>
    <t>916131212</t>
  </si>
  <si>
    <t>Osazení silničního obrubníku betonového stojatého bez boční opěry do lože z betonu prostého</t>
  </si>
  <si>
    <t>28</t>
  </si>
  <si>
    <t>592174500</t>
  </si>
  <si>
    <t>obrubník betonový chodníkový ABO 1-15 100x15x30 cm</t>
  </si>
  <si>
    <t>kus</t>
  </si>
  <si>
    <t>29</t>
  </si>
  <si>
    <t>592174680</t>
  </si>
  <si>
    <t>obrubník betonový silniční nájezdový Standard 100x15x15 cm</t>
  </si>
  <si>
    <t>30</t>
  </si>
  <si>
    <t>916231112</t>
  </si>
  <si>
    <t>Osazení chodníkového obrubníku betonového ležatého bez boční opěry do lože z betonu prostého</t>
  </si>
  <si>
    <t>31</t>
  </si>
  <si>
    <t>592174110</t>
  </si>
  <si>
    <t>obrubník betonový chodníkový ABO 15-10 100x8x20 cm</t>
  </si>
  <si>
    <t>32</t>
  </si>
  <si>
    <t>979082213</t>
  </si>
  <si>
    <t>Vodorovná doprava suti po suchu do 1 km</t>
  </si>
  <si>
    <t>33</t>
  </si>
  <si>
    <t>979082219</t>
  </si>
  <si>
    <t>Příplatek ZKD 1 km u vodorovné dopravy suti po suchu do 1 km</t>
  </si>
  <si>
    <t>34</t>
  </si>
  <si>
    <t>979087212</t>
  </si>
  <si>
    <t>Nakládání na dopravní prostředky pro vodorovnou dopravu suti</t>
  </si>
  <si>
    <t>35</t>
  </si>
  <si>
    <t>979099115</t>
  </si>
  <si>
    <t>Poplatek za uložení betonového odpadu na skládce (skládkovné)</t>
  </si>
  <si>
    <t>36</t>
  </si>
  <si>
    <t>999DSPS</t>
  </si>
  <si>
    <t>Projektová dokumentace skutečného provedení stavby komunikace</t>
  </si>
  <si>
    <t>37</t>
  </si>
  <si>
    <t>999GZAM</t>
  </si>
  <si>
    <t>Geodetické zaměření komunikace</t>
  </si>
  <si>
    <t>99</t>
  </si>
  <si>
    <t>Přesun hmot</t>
  </si>
  <si>
    <t>38</t>
  </si>
  <si>
    <t>998226011</t>
  </si>
  <si>
    <t>Přesun hmot pro pozemní komunikace a letiště s krytem montovaným z ŽB dílců</t>
  </si>
  <si>
    <t>39</t>
  </si>
  <si>
    <t>998226091</t>
  </si>
  <si>
    <t>Příplatek k přesunu hmot pro pozemní komunikace a letiště s krytem z ŽB dílců za přesun do 1000 m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</si>
</sst>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#,##0.00000;\-#,##0.00000"/>
    <numFmt numFmtId="170" formatCode="#,##0.0;\-#,##0.0"/>
  </numFmts>
  <fonts count="58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10"/>
      <color indexed="9"/>
      <name val="Arial CE"/>
      <family val="0"/>
    </font>
    <font>
      <sz val="8"/>
      <color indexed="9"/>
      <name val="Arial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sz val="8"/>
      <color indexed="21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12"/>
      <name val="Arial"/>
      <family val="0"/>
    </font>
    <font>
      <sz val="8"/>
      <color indexed="63"/>
      <name val="Arial"/>
      <family val="0"/>
    </font>
    <font>
      <sz val="8"/>
      <color indexed="20"/>
      <name val="Arial"/>
      <family val="0"/>
    </font>
    <font>
      <sz val="8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12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64" fontId="3" fillId="0" borderId="18" xfId="0" applyNumberFormat="1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164" fontId="3" fillId="0" borderId="25" xfId="0" applyNumberFormat="1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164" fontId="3" fillId="0" borderId="26" xfId="0" applyNumberFormat="1" applyFont="1" applyBorder="1" applyAlignment="1" applyProtection="1">
      <alignment horizontal="right" vertical="center"/>
      <protection/>
    </xf>
    <xf numFmtId="49" fontId="3" fillId="0" borderId="23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6" fontId="7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6" fontId="7" fillId="0" borderId="24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165" fontId="0" fillId="0" borderId="25" xfId="0" applyNumberFormat="1" applyFont="1" applyBorder="1" applyAlignment="1" applyProtection="1">
      <alignment horizontal="right" vertical="center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4" xfId="0" applyNumberFormat="1" applyFont="1" applyBorder="1" applyAlignment="1" applyProtection="1">
      <alignment horizontal="righ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5" fontId="10" fillId="0" borderId="14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167" fontId="11" fillId="0" borderId="32" xfId="0" applyNumberFormat="1" applyFont="1" applyBorder="1" applyAlignment="1" applyProtection="1">
      <alignment horizontal="righ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left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166" fontId="3" fillId="0" borderId="24" xfId="0" applyNumberFormat="1" applyFont="1" applyBorder="1" applyAlignment="1" applyProtection="1">
      <alignment horizontal="righ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167" fontId="11" fillId="0" borderId="52" xfId="0" applyNumberFormat="1" applyFont="1" applyBorder="1" applyAlignment="1" applyProtection="1">
      <alignment horizontal="righ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left" vertical="center"/>
      <protection/>
    </xf>
    <xf numFmtId="165" fontId="3" fillId="0" borderId="24" xfId="0" applyNumberFormat="1" applyFont="1" applyBorder="1" applyAlignment="1" applyProtection="1">
      <alignment horizontal="right" vertical="center"/>
      <protection/>
    </xf>
    <xf numFmtId="167" fontId="11" fillId="0" borderId="44" xfId="0" applyNumberFormat="1" applyFont="1" applyBorder="1" applyAlignment="1" applyProtection="1">
      <alignment horizontal="right" vertical="center"/>
      <protection/>
    </xf>
    <xf numFmtId="0" fontId="6" fillId="0" borderId="40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2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3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0" fontId="3" fillId="34" borderId="60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64" fontId="3" fillId="34" borderId="47" xfId="0" applyNumberFormat="1" applyFont="1" applyFill="1" applyBorder="1" applyAlignment="1" applyProtection="1">
      <alignment horizontal="center" vertical="center"/>
      <protection/>
    </xf>
    <xf numFmtId="164" fontId="3" fillId="34" borderId="61" xfId="0" applyNumberFormat="1" applyFont="1" applyFill="1" applyBorder="1" applyAlignment="1" applyProtection="1">
      <alignment horizontal="center" vertical="center"/>
      <protection/>
    </xf>
    <xf numFmtId="164" fontId="3" fillId="34" borderId="62" xfId="0" applyNumberFormat="1" applyFont="1" applyFill="1" applyBorder="1" applyAlignment="1" applyProtection="1">
      <alignment horizontal="center" vertical="center"/>
      <protection/>
    </xf>
    <xf numFmtId="164" fontId="3" fillId="34" borderId="41" xfId="0" applyNumberFormat="1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32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66" fontId="15" fillId="0" borderId="0" xfId="0" applyNumberFormat="1" applyFont="1" applyAlignment="1" applyProtection="1">
      <alignment horizontal="right" vertical="center"/>
      <protection/>
    </xf>
    <xf numFmtId="168" fontId="15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8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Alignment="1" applyProtection="1">
      <alignment horizontal="right" vertical="center"/>
      <protection/>
    </xf>
    <xf numFmtId="168" fontId="17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166" fontId="19" fillId="0" borderId="0" xfId="0" applyNumberFormat="1" applyFont="1" applyAlignment="1" applyProtection="1">
      <alignment horizontal="right" vertical="center"/>
      <protection/>
    </xf>
    <xf numFmtId="168" fontId="19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60" xfId="0" applyFont="1" applyFill="1" applyBorder="1" applyAlignment="1" applyProtection="1">
      <alignment horizontal="center" vertical="center" wrapText="1"/>
      <protection/>
    </xf>
    <xf numFmtId="164" fontId="2" fillId="34" borderId="41" xfId="0" applyNumberFormat="1" applyFont="1" applyFill="1" applyBorder="1" applyAlignment="1" applyProtection="1">
      <alignment horizontal="center" vertical="center"/>
      <protection/>
    </xf>
    <xf numFmtId="164" fontId="2" fillId="34" borderId="62" xfId="0" applyNumberFormat="1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166" fontId="15" fillId="0" borderId="11" xfId="0" applyNumberFormat="1" applyFont="1" applyBorder="1" applyAlignment="1" applyProtection="1">
      <alignment horizontal="right" vertical="center"/>
      <protection/>
    </xf>
    <xf numFmtId="168" fontId="15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 wrapText="1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center" vertical="center"/>
      <protection/>
    </xf>
    <xf numFmtId="49" fontId="20" fillId="0" borderId="0" xfId="0" applyNumberFormat="1" applyFont="1" applyAlignment="1" applyProtection="1">
      <alignment horizontal="left" vertical="top"/>
      <protection/>
    </xf>
    <xf numFmtId="0" fontId="20" fillId="0" borderId="0" xfId="0" applyFont="1" applyAlignment="1" applyProtection="1">
      <alignment horizontal="left" vertical="center" wrapText="1"/>
      <protection/>
    </xf>
    <xf numFmtId="168" fontId="20" fillId="0" borderId="0" xfId="0" applyNumberFormat="1" applyFont="1" applyAlignment="1" applyProtection="1">
      <alignment horizontal="right" vertical="center"/>
      <protection/>
    </xf>
    <xf numFmtId="166" fontId="20" fillId="0" borderId="0" xfId="0" applyNumberFormat="1" applyFont="1" applyAlignment="1" applyProtection="1">
      <alignment horizontal="right" vertical="center"/>
      <protection/>
    </xf>
    <xf numFmtId="169" fontId="20" fillId="0" borderId="0" xfId="0" applyNumberFormat="1" applyFont="1" applyAlignment="1" applyProtection="1">
      <alignment horizontal="right" vertical="center"/>
      <protection/>
    </xf>
    <xf numFmtId="165" fontId="20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168" fontId="21" fillId="0" borderId="0" xfId="0" applyNumberFormat="1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 wrapText="1"/>
      <protection/>
    </xf>
    <xf numFmtId="165" fontId="22" fillId="0" borderId="0" xfId="0" applyNumberFormat="1" applyFont="1" applyAlignment="1" applyProtection="1">
      <alignment horizontal="right" vertical="top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 wrapText="1"/>
      <protection/>
    </xf>
    <xf numFmtId="168" fontId="23" fillId="0" borderId="0" xfId="0" applyNumberFormat="1" applyFont="1" applyAlignment="1" applyProtection="1">
      <alignment horizontal="right" vertical="center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164" fontId="3" fillId="0" borderId="18" xfId="0" applyNumberFormat="1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164" fontId="3" fillId="0" borderId="22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top" wrapText="1"/>
      <protection/>
    </xf>
    <xf numFmtId="164" fontId="3" fillId="0" borderId="28" xfId="0" applyNumberFormat="1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 wrapText="1"/>
      <protection/>
    </xf>
    <xf numFmtId="0" fontId="3" fillId="33" borderId="0" xfId="0" applyFont="1" applyFill="1" applyAlignment="1" applyProtection="1">
      <alignment horizontal="left"/>
      <protection locked="0"/>
    </xf>
    <xf numFmtId="0" fontId="3" fillId="34" borderId="59" xfId="0" applyFont="1" applyFill="1" applyBorder="1" applyAlignment="1" applyProtection="1">
      <alignment horizontal="center" vertical="center" wrapText="1"/>
      <protection locked="0"/>
    </xf>
    <xf numFmtId="164" fontId="3" fillId="34" borderId="61" xfId="0" applyNumberFormat="1" applyFont="1" applyFill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166" fontId="2" fillId="33" borderId="0" xfId="0" applyNumberFormat="1" applyFont="1" applyFill="1" applyAlignment="1" applyProtection="1">
      <alignment horizontal="right" vertical="center"/>
      <protection locked="0"/>
    </xf>
    <xf numFmtId="166" fontId="20" fillId="33" borderId="0" xfId="0" applyNumberFormat="1" applyFont="1" applyFill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3" fillId="34" borderId="60" xfId="0" applyFont="1" applyFill="1" applyBorder="1" applyAlignment="1" applyProtection="1">
      <alignment horizontal="center" vertical="center" wrapText="1"/>
      <protection locked="0"/>
    </xf>
    <xf numFmtId="164" fontId="3" fillId="34" borderId="62" xfId="0" applyNumberFormat="1" applyFont="1" applyFill="1" applyBorder="1" applyAlignment="1" applyProtection="1">
      <alignment horizontal="center" vertical="center"/>
      <protection locked="0"/>
    </xf>
    <xf numFmtId="170" fontId="2" fillId="33" borderId="0" xfId="0" applyNumberFormat="1" applyFont="1" applyFill="1" applyAlignment="1" applyProtection="1">
      <alignment horizontal="right" vertical="center"/>
      <protection locked="0"/>
    </xf>
    <xf numFmtId="170" fontId="20" fillId="33" borderId="0" xfId="0" applyNumberFormat="1" applyFont="1" applyFill="1" applyAlignment="1" applyProtection="1">
      <alignment horizontal="right" vertical="center"/>
      <protection locked="0"/>
    </xf>
    <xf numFmtId="165" fontId="7" fillId="33" borderId="41" xfId="0" applyNumberFormat="1" applyFont="1" applyFill="1" applyBorder="1" applyAlignment="1" applyProtection="1">
      <alignment horizontal="right" vertical="center"/>
      <protection locked="0"/>
    </xf>
    <xf numFmtId="166" fontId="0" fillId="33" borderId="24" xfId="0" applyNumberFormat="1" applyFont="1" applyFill="1" applyBorder="1" applyAlignment="1" applyProtection="1">
      <alignment horizontal="right" vertical="center"/>
      <protection locked="0"/>
    </xf>
    <xf numFmtId="166" fontId="7" fillId="33" borderId="31" xfId="0" applyNumberFormat="1" applyFont="1" applyFill="1" applyBorder="1" applyAlignment="1" applyProtection="1">
      <alignment horizontal="right" vertical="center"/>
      <protection locked="0"/>
    </xf>
    <xf numFmtId="166" fontId="7" fillId="33" borderId="24" xfId="0" applyNumberFormat="1" applyFont="1" applyFill="1" applyBorder="1" applyAlignment="1" applyProtection="1">
      <alignment horizontal="right" vertical="center"/>
      <protection locked="0"/>
    </xf>
    <xf numFmtId="0" fontId="3" fillId="33" borderId="25" xfId="0" applyFont="1" applyFill="1" applyBorder="1" applyAlignment="1" applyProtection="1">
      <alignment horizontal="right" vertical="center"/>
      <protection locked="0"/>
    </xf>
    <xf numFmtId="166" fontId="7" fillId="33" borderId="40" xfId="0" applyNumberFormat="1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7109375" style="2" customWidth="1"/>
    <col min="4" max="4" width="6.851562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9.7109375" style="2" customWidth="1"/>
    <col min="10" max="10" width="13.57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7109375" style="2" customWidth="1"/>
    <col min="16" max="16" width="2.8515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 hidden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3.25" customHeight="1">
      <c r="A2" s="3"/>
      <c r="B2" s="4"/>
      <c r="C2" s="4"/>
      <c r="D2" s="4"/>
      <c r="E2" s="4"/>
      <c r="F2" s="4"/>
      <c r="G2" s="6" t="s">
        <v>0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12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19" ht="8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1:19" ht="24" customHeight="1">
      <c r="A5" s="13"/>
      <c r="B5" s="14" t="s">
        <v>1</v>
      </c>
      <c r="C5" s="14"/>
      <c r="D5" s="14"/>
      <c r="E5" s="183" t="s">
        <v>2</v>
      </c>
      <c r="F5" s="184"/>
      <c r="G5" s="184"/>
      <c r="H5" s="184"/>
      <c r="I5" s="184"/>
      <c r="J5" s="185"/>
      <c r="K5" s="14"/>
      <c r="L5" s="14"/>
      <c r="M5" s="14"/>
      <c r="N5" s="14"/>
      <c r="O5" s="14" t="s">
        <v>3</v>
      </c>
      <c r="P5" s="15" t="s">
        <v>4</v>
      </c>
      <c r="Q5" s="16"/>
      <c r="R5" s="17"/>
      <c r="S5" s="18"/>
    </row>
    <row r="6" spans="1:19" ht="17.25" customHeight="1" hidden="1">
      <c r="A6" s="13"/>
      <c r="B6" s="14" t="s">
        <v>5</v>
      </c>
      <c r="C6" s="14"/>
      <c r="D6" s="14"/>
      <c r="E6" s="19" t="s">
        <v>6</v>
      </c>
      <c r="F6" s="14"/>
      <c r="G6" s="14"/>
      <c r="H6" s="14"/>
      <c r="I6" s="14"/>
      <c r="J6" s="20"/>
      <c r="K6" s="14"/>
      <c r="L6" s="14"/>
      <c r="M6" s="14"/>
      <c r="N6" s="14"/>
      <c r="O6" s="14"/>
      <c r="P6" s="21"/>
      <c r="Q6" s="22"/>
      <c r="R6" s="20"/>
      <c r="S6" s="18"/>
    </row>
    <row r="7" spans="1:19" ht="24" customHeight="1">
      <c r="A7" s="13"/>
      <c r="B7" s="14" t="s">
        <v>7</v>
      </c>
      <c r="C7" s="14"/>
      <c r="D7" s="14"/>
      <c r="E7" s="186" t="s">
        <v>8</v>
      </c>
      <c r="F7" s="187"/>
      <c r="G7" s="187"/>
      <c r="H7" s="187"/>
      <c r="I7" s="187"/>
      <c r="J7" s="188"/>
      <c r="K7" s="14"/>
      <c r="L7" s="14"/>
      <c r="M7" s="14"/>
      <c r="N7" s="14"/>
      <c r="O7" s="14" t="s">
        <v>9</v>
      </c>
      <c r="P7" s="23"/>
      <c r="Q7" s="22"/>
      <c r="R7" s="20"/>
      <c r="S7" s="18"/>
    </row>
    <row r="8" spans="1:19" ht="17.25" customHeight="1" hidden="1">
      <c r="A8" s="13"/>
      <c r="B8" s="14" t="s">
        <v>10</v>
      </c>
      <c r="C8" s="14"/>
      <c r="D8" s="14"/>
      <c r="E8" s="19" t="s">
        <v>11</v>
      </c>
      <c r="F8" s="14"/>
      <c r="G8" s="14"/>
      <c r="H8" s="14"/>
      <c r="I8" s="14"/>
      <c r="J8" s="20"/>
      <c r="K8" s="14"/>
      <c r="L8" s="14"/>
      <c r="M8" s="14"/>
      <c r="N8" s="14"/>
      <c r="O8" s="14"/>
      <c r="P8" s="21"/>
      <c r="Q8" s="22"/>
      <c r="R8" s="20"/>
      <c r="S8" s="18"/>
    </row>
    <row r="9" spans="1:19" ht="24" customHeight="1">
      <c r="A9" s="13"/>
      <c r="B9" s="14" t="s">
        <v>12</v>
      </c>
      <c r="C9" s="14"/>
      <c r="D9" s="14"/>
      <c r="E9" s="189" t="s">
        <v>4</v>
      </c>
      <c r="F9" s="190"/>
      <c r="G9" s="190"/>
      <c r="H9" s="190"/>
      <c r="I9" s="190"/>
      <c r="J9" s="191"/>
      <c r="K9" s="14"/>
      <c r="L9" s="14"/>
      <c r="M9" s="14"/>
      <c r="N9" s="14"/>
      <c r="O9" s="14" t="s">
        <v>13</v>
      </c>
      <c r="P9" s="192" t="s">
        <v>14</v>
      </c>
      <c r="Q9" s="190"/>
      <c r="R9" s="191"/>
      <c r="S9" s="18"/>
    </row>
    <row r="10" spans="1:19" ht="17.25" customHeight="1" hidden="1">
      <c r="A10" s="13"/>
      <c r="B10" s="14" t="s">
        <v>15</v>
      </c>
      <c r="C10" s="14"/>
      <c r="D10" s="14"/>
      <c r="E10" s="24" t="s">
        <v>4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22"/>
      <c r="Q10" s="22"/>
      <c r="R10" s="14"/>
      <c r="S10" s="18"/>
    </row>
    <row r="11" spans="1:19" ht="17.25" customHeight="1" hidden="1">
      <c r="A11" s="13"/>
      <c r="B11" s="14" t="s">
        <v>16</v>
      </c>
      <c r="C11" s="14"/>
      <c r="D11" s="14"/>
      <c r="E11" s="24" t="s">
        <v>4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2"/>
      <c r="Q11" s="22"/>
      <c r="R11" s="14"/>
      <c r="S11" s="18"/>
    </row>
    <row r="12" spans="1:19" ht="17.25" customHeight="1" hidden="1">
      <c r="A12" s="13"/>
      <c r="B12" s="14" t="s">
        <v>17</v>
      </c>
      <c r="C12" s="14"/>
      <c r="D12" s="14"/>
      <c r="E12" s="24" t="s">
        <v>4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22"/>
      <c r="Q12" s="22"/>
      <c r="R12" s="14"/>
      <c r="S12" s="18"/>
    </row>
    <row r="13" spans="1:19" ht="17.25" customHeight="1" hidden="1">
      <c r="A13" s="13"/>
      <c r="B13" s="14"/>
      <c r="C13" s="14"/>
      <c r="D13" s="14"/>
      <c r="E13" s="24" t="s">
        <v>4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2"/>
      <c r="Q13" s="22"/>
      <c r="R13" s="14"/>
      <c r="S13" s="18"/>
    </row>
    <row r="14" spans="1:19" ht="17.25" customHeight="1" hidden="1">
      <c r="A14" s="13"/>
      <c r="B14" s="14"/>
      <c r="C14" s="14"/>
      <c r="D14" s="14"/>
      <c r="E14" s="24" t="s">
        <v>4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22"/>
      <c r="Q14" s="22"/>
      <c r="R14" s="14"/>
      <c r="S14" s="18"/>
    </row>
    <row r="15" spans="1:19" ht="17.25" customHeight="1" hidden="1">
      <c r="A15" s="13"/>
      <c r="B15" s="14"/>
      <c r="C15" s="14"/>
      <c r="D15" s="14"/>
      <c r="E15" s="24" t="s">
        <v>4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  <c r="Q15" s="22"/>
      <c r="R15" s="14"/>
      <c r="S15" s="18"/>
    </row>
    <row r="16" spans="1:19" ht="17.25" customHeight="1" hidden="1">
      <c r="A16" s="13"/>
      <c r="B16" s="14"/>
      <c r="C16" s="14"/>
      <c r="D16" s="14"/>
      <c r="E16" s="24" t="s">
        <v>4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22"/>
      <c r="Q16" s="22"/>
      <c r="R16" s="14"/>
      <c r="S16" s="18"/>
    </row>
    <row r="17" spans="1:19" ht="17.25" customHeight="1" hidden="1">
      <c r="A17" s="13"/>
      <c r="B17" s="14"/>
      <c r="C17" s="14"/>
      <c r="D17" s="14"/>
      <c r="E17" s="24" t="s">
        <v>4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2"/>
      <c r="Q17" s="22"/>
      <c r="R17" s="14"/>
      <c r="S17" s="18"/>
    </row>
    <row r="18" spans="1:19" ht="17.25" customHeight="1" hidden="1">
      <c r="A18" s="13"/>
      <c r="B18" s="14"/>
      <c r="C18" s="14"/>
      <c r="D18" s="14"/>
      <c r="E18" s="24" t="s">
        <v>4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22"/>
      <c r="Q18" s="22"/>
      <c r="R18" s="14"/>
      <c r="S18" s="18"/>
    </row>
    <row r="19" spans="1:19" ht="17.25" customHeight="1" hidden="1">
      <c r="A19" s="13"/>
      <c r="B19" s="14"/>
      <c r="C19" s="14"/>
      <c r="D19" s="14"/>
      <c r="E19" s="24" t="s">
        <v>4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22"/>
      <c r="Q19" s="22"/>
      <c r="R19" s="14"/>
      <c r="S19" s="18"/>
    </row>
    <row r="20" spans="1:19" ht="17.25" customHeight="1" hidden="1">
      <c r="A20" s="13"/>
      <c r="B20" s="14"/>
      <c r="C20" s="14"/>
      <c r="D20" s="14"/>
      <c r="E20" s="24" t="s">
        <v>4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2"/>
      <c r="Q20" s="22"/>
      <c r="R20" s="14"/>
      <c r="S20" s="18"/>
    </row>
    <row r="21" spans="1:19" ht="17.25" customHeight="1" hidden="1">
      <c r="A21" s="13"/>
      <c r="B21" s="14"/>
      <c r="C21" s="14"/>
      <c r="D21" s="14"/>
      <c r="E21" s="24" t="s">
        <v>4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22"/>
      <c r="Q21" s="22"/>
      <c r="R21" s="14"/>
      <c r="S21" s="18"/>
    </row>
    <row r="22" spans="1:19" ht="17.25" customHeight="1" hidden="1">
      <c r="A22" s="13"/>
      <c r="B22" s="14"/>
      <c r="C22" s="14"/>
      <c r="D22" s="14"/>
      <c r="E22" s="24" t="s">
        <v>4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22"/>
      <c r="Q22" s="22"/>
      <c r="R22" s="14"/>
      <c r="S22" s="18"/>
    </row>
    <row r="23" spans="1:19" ht="17.25" customHeight="1" hidden="1">
      <c r="A23" s="13"/>
      <c r="B23" s="14"/>
      <c r="C23" s="14"/>
      <c r="D23" s="14"/>
      <c r="E23" s="24" t="s">
        <v>4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2"/>
      <c r="Q23" s="22"/>
      <c r="R23" s="14"/>
      <c r="S23" s="18"/>
    </row>
    <row r="24" spans="1:19" ht="17.25" customHeight="1" hidden="1">
      <c r="A24" s="13"/>
      <c r="B24" s="14"/>
      <c r="C24" s="14"/>
      <c r="D24" s="14"/>
      <c r="E24" s="25" t="s">
        <v>4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  <c r="Q24" s="22"/>
      <c r="R24" s="14"/>
      <c r="S24" s="18"/>
    </row>
    <row r="25" spans="1:19" ht="17.2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 t="s">
        <v>18</v>
      </c>
      <c r="P25" s="14" t="s">
        <v>19</v>
      </c>
      <c r="Q25" s="14"/>
      <c r="R25" s="14"/>
      <c r="S25" s="18"/>
    </row>
    <row r="26" spans="1:19" ht="17.25" customHeight="1">
      <c r="A26" s="13"/>
      <c r="B26" s="14" t="s">
        <v>20</v>
      </c>
      <c r="C26" s="14"/>
      <c r="D26" s="14"/>
      <c r="E26" s="15" t="s">
        <v>21</v>
      </c>
      <c r="F26" s="26"/>
      <c r="G26" s="26"/>
      <c r="H26" s="26"/>
      <c r="I26" s="26"/>
      <c r="J26" s="17"/>
      <c r="K26" s="14"/>
      <c r="L26" s="14"/>
      <c r="M26" s="14"/>
      <c r="N26" s="14"/>
      <c r="O26" s="27" t="s">
        <v>22</v>
      </c>
      <c r="P26" s="28" t="s">
        <v>23</v>
      </c>
      <c r="Q26" s="29"/>
      <c r="R26" s="30"/>
      <c r="S26" s="18"/>
    </row>
    <row r="27" spans="1:19" ht="17.25" customHeight="1">
      <c r="A27" s="13"/>
      <c r="B27" s="14" t="s">
        <v>24</v>
      </c>
      <c r="C27" s="14"/>
      <c r="D27" s="14"/>
      <c r="E27" s="23" t="s">
        <v>25</v>
      </c>
      <c r="F27" s="14"/>
      <c r="G27" s="14"/>
      <c r="H27" s="14"/>
      <c r="I27" s="14"/>
      <c r="J27" s="20"/>
      <c r="K27" s="14"/>
      <c r="L27" s="14"/>
      <c r="M27" s="14"/>
      <c r="N27" s="14"/>
      <c r="O27" s="27" t="s">
        <v>26</v>
      </c>
      <c r="P27" s="28"/>
      <c r="Q27" s="29"/>
      <c r="R27" s="30"/>
      <c r="S27" s="18"/>
    </row>
    <row r="28" spans="1:19" ht="17.25" customHeight="1">
      <c r="A28" s="13"/>
      <c r="B28" s="14" t="s">
        <v>27</v>
      </c>
      <c r="C28" s="14"/>
      <c r="D28" s="14"/>
      <c r="E28" s="23" t="s">
        <v>4</v>
      </c>
      <c r="F28" s="14"/>
      <c r="G28" s="14"/>
      <c r="H28" s="14"/>
      <c r="I28" s="14"/>
      <c r="J28" s="20"/>
      <c r="K28" s="14"/>
      <c r="L28" s="14"/>
      <c r="M28" s="14"/>
      <c r="N28" s="14"/>
      <c r="O28" s="27"/>
      <c r="P28" s="28"/>
      <c r="Q28" s="29"/>
      <c r="R28" s="30"/>
      <c r="S28" s="18"/>
    </row>
    <row r="29" spans="1:19" ht="17.25" customHeight="1">
      <c r="A29" s="13"/>
      <c r="B29" s="14"/>
      <c r="C29" s="14"/>
      <c r="D29" s="14"/>
      <c r="E29" s="31"/>
      <c r="F29" s="32"/>
      <c r="G29" s="32"/>
      <c r="H29" s="32"/>
      <c r="I29" s="32"/>
      <c r="J29" s="33"/>
      <c r="K29" s="14"/>
      <c r="L29" s="14"/>
      <c r="M29" s="14"/>
      <c r="N29" s="14"/>
      <c r="O29" s="22"/>
      <c r="P29" s="22"/>
      <c r="Q29" s="22"/>
      <c r="R29" s="14"/>
      <c r="S29" s="18"/>
    </row>
    <row r="30" spans="1:19" ht="17.25" customHeight="1">
      <c r="A30" s="13"/>
      <c r="B30" s="14"/>
      <c r="C30" s="14"/>
      <c r="D30" s="14"/>
      <c r="E30" s="34" t="s">
        <v>28</v>
      </c>
      <c r="F30" s="14"/>
      <c r="G30" s="14" t="s">
        <v>29</v>
      </c>
      <c r="H30" s="14"/>
      <c r="I30" s="14"/>
      <c r="J30" s="14"/>
      <c r="K30" s="14"/>
      <c r="L30" s="14"/>
      <c r="M30" s="14"/>
      <c r="N30" s="14"/>
      <c r="O30" s="34" t="s">
        <v>30</v>
      </c>
      <c r="P30" s="22"/>
      <c r="Q30" s="22"/>
      <c r="R30" s="35"/>
      <c r="S30" s="18"/>
    </row>
    <row r="31" spans="1:19" ht="17.25" customHeight="1">
      <c r="A31" s="13"/>
      <c r="B31" s="14"/>
      <c r="C31" s="14"/>
      <c r="D31" s="14"/>
      <c r="E31" s="27"/>
      <c r="F31" s="14"/>
      <c r="G31" s="28" t="s">
        <v>25</v>
      </c>
      <c r="H31" s="36"/>
      <c r="I31" s="37"/>
      <c r="J31" s="14"/>
      <c r="K31" s="14"/>
      <c r="L31" s="14"/>
      <c r="M31" s="14"/>
      <c r="N31" s="14"/>
      <c r="O31" s="38" t="s">
        <v>31</v>
      </c>
      <c r="P31" s="22"/>
      <c r="Q31" s="22"/>
      <c r="R31" s="39"/>
      <c r="S31" s="18"/>
    </row>
    <row r="32" spans="1:19" ht="8.25" customHeight="1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2"/>
    </row>
    <row r="33" spans="1:19" ht="20.25" customHeight="1">
      <c r="A33" s="43"/>
      <c r="B33" s="44"/>
      <c r="C33" s="44"/>
      <c r="D33" s="44"/>
      <c r="E33" s="45" t="s">
        <v>32</v>
      </c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6"/>
    </row>
    <row r="34" spans="1:19" ht="20.25" customHeight="1">
      <c r="A34" s="47" t="s">
        <v>33</v>
      </c>
      <c r="B34" s="48"/>
      <c r="C34" s="48"/>
      <c r="D34" s="49"/>
      <c r="E34" s="50" t="s">
        <v>34</v>
      </c>
      <c r="F34" s="49"/>
      <c r="G34" s="50" t="s">
        <v>35</v>
      </c>
      <c r="H34" s="48"/>
      <c r="I34" s="49"/>
      <c r="J34" s="50" t="s">
        <v>36</v>
      </c>
      <c r="K34" s="48"/>
      <c r="L34" s="50" t="s">
        <v>37</v>
      </c>
      <c r="M34" s="48"/>
      <c r="N34" s="48"/>
      <c r="O34" s="49"/>
      <c r="P34" s="50" t="s">
        <v>38</v>
      </c>
      <c r="Q34" s="48"/>
      <c r="R34" s="48"/>
      <c r="S34" s="51"/>
    </row>
    <row r="35" spans="1:19" ht="20.25" customHeight="1">
      <c r="A35" s="52"/>
      <c r="B35" s="53"/>
      <c r="C35" s="53"/>
      <c r="D35" s="206">
        <v>0</v>
      </c>
      <c r="E35" s="54">
        <f>IF(D35=0,0,R47/D35)</f>
        <v>0</v>
      </c>
      <c r="F35" s="55"/>
      <c r="G35" s="56"/>
      <c r="H35" s="53"/>
      <c r="I35" s="206">
        <v>0</v>
      </c>
      <c r="J35" s="54">
        <f>IF(I35=0,0,R47/I35)</f>
        <v>0</v>
      </c>
      <c r="K35" s="57"/>
      <c r="L35" s="56"/>
      <c r="M35" s="53"/>
      <c r="N35" s="53"/>
      <c r="O35" s="206">
        <v>0</v>
      </c>
      <c r="P35" s="56"/>
      <c r="Q35" s="53"/>
      <c r="R35" s="58">
        <f>IF(O35=0,0,R47/O35)</f>
        <v>0</v>
      </c>
      <c r="S35" s="59"/>
    </row>
    <row r="36" spans="1:19" ht="20.25" customHeight="1">
      <c r="A36" s="43"/>
      <c r="B36" s="44"/>
      <c r="C36" s="44"/>
      <c r="D36" s="44"/>
      <c r="E36" s="45" t="s">
        <v>39</v>
      </c>
      <c r="F36" s="44"/>
      <c r="G36" s="44"/>
      <c r="H36" s="44"/>
      <c r="I36" s="44"/>
      <c r="J36" s="60" t="s">
        <v>40</v>
      </c>
      <c r="K36" s="44"/>
      <c r="L36" s="44"/>
      <c r="M36" s="44"/>
      <c r="N36" s="44"/>
      <c r="O36" s="44"/>
      <c r="P36" s="44"/>
      <c r="Q36" s="44"/>
      <c r="R36" s="44"/>
      <c r="S36" s="46"/>
    </row>
    <row r="37" spans="1:19" ht="20.25" customHeight="1">
      <c r="A37" s="61" t="s">
        <v>41</v>
      </c>
      <c r="B37" s="62"/>
      <c r="C37" s="63" t="s">
        <v>42</v>
      </c>
      <c r="D37" s="64"/>
      <c r="E37" s="64"/>
      <c r="F37" s="65"/>
      <c r="G37" s="61" t="s">
        <v>43</v>
      </c>
      <c r="H37" s="66"/>
      <c r="I37" s="63" t="s">
        <v>44</v>
      </c>
      <c r="J37" s="64"/>
      <c r="K37" s="64"/>
      <c r="L37" s="61" t="s">
        <v>45</v>
      </c>
      <c r="M37" s="66"/>
      <c r="N37" s="63" t="s">
        <v>46</v>
      </c>
      <c r="O37" s="64"/>
      <c r="P37" s="64"/>
      <c r="Q37" s="64"/>
      <c r="R37" s="64"/>
      <c r="S37" s="65"/>
    </row>
    <row r="38" spans="1:19" ht="20.25" customHeight="1">
      <c r="A38" s="67">
        <v>1</v>
      </c>
      <c r="B38" s="68" t="s">
        <v>47</v>
      </c>
      <c r="C38" s="17"/>
      <c r="D38" s="69" t="s">
        <v>48</v>
      </c>
      <c r="E38" s="70">
        <f>SUMIF(Rozpocet!O5:O68,8,Rozpocet!I5:I68)</f>
        <v>0</v>
      </c>
      <c r="F38" s="71"/>
      <c r="G38" s="67">
        <v>8</v>
      </c>
      <c r="H38" s="72" t="s">
        <v>49</v>
      </c>
      <c r="I38" s="30"/>
      <c r="J38" s="207">
        <v>0</v>
      </c>
      <c r="K38" s="73"/>
      <c r="L38" s="67">
        <v>13</v>
      </c>
      <c r="M38" s="28" t="s">
        <v>50</v>
      </c>
      <c r="N38" s="36"/>
      <c r="O38" s="36"/>
      <c r="P38" s="210">
        <f>M49</f>
        <v>21</v>
      </c>
      <c r="Q38" s="74" t="s">
        <v>51</v>
      </c>
      <c r="R38" s="209">
        <v>0</v>
      </c>
      <c r="S38" s="71"/>
    </row>
    <row r="39" spans="1:19" ht="20.25" customHeight="1">
      <c r="A39" s="67">
        <v>2</v>
      </c>
      <c r="B39" s="75"/>
      <c r="C39" s="33"/>
      <c r="D39" s="69" t="s">
        <v>52</v>
      </c>
      <c r="E39" s="70">
        <f>SUMIF(Rozpocet!O10:O68,4,Rozpocet!I10:I68)</f>
        <v>0</v>
      </c>
      <c r="F39" s="71"/>
      <c r="G39" s="67">
        <v>9</v>
      </c>
      <c r="H39" s="14" t="s">
        <v>53</v>
      </c>
      <c r="I39" s="69"/>
      <c r="J39" s="207">
        <v>0</v>
      </c>
      <c r="K39" s="73"/>
      <c r="L39" s="67">
        <v>14</v>
      </c>
      <c r="M39" s="28" t="s">
        <v>54</v>
      </c>
      <c r="N39" s="36"/>
      <c r="O39" s="36"/>
      <c r="P39" s="210">
        <f>M49</f>
        <v>21</v>
      </c>
      <c r="Q39" s="74" t="s">
        <v>51</v>
      </c>
      <c r="R39" s="209">
        <v>0</v>
      </c>
      <c r="S39" s="71"/>
    </row>
    <row r="40" spans="1:19" ht="20.25" customHeight="1">
      <c r="A40" s="67">
        <v>3</v>
      </c>
      <c r="B40" s="68" t="s">
        <v>55</v>
      </c>
      <c r="C40" s="17"/>
      <c r="D40" s="69" t="s">
        <v>48</v>
      </c>
      <c r="E40" s="70">
        <f>SUMIF(Rozpocet!O11:O68,32,Rozpocet!I11:I68)</f>
        <v>0</v>
      </c>
      <c r="F40" s="71"/>
      <c r="G40" s="67">
        <v>10</v>
      </c>
      <c r="H40" s="72" t="s">
        <v>56</v>
      </c>
      <c r="I40" s="30"/>
      <c r="J40" s="207">
        <v>0</v>
      </c>
      <c r="K40" s="73"/>
      <c r="L40" s="67">
        <v>15</v>
      </c>
      <c r="M40" s="28" t="s">
        <v>57</v>
      </c>
      <c r="N40" s="36"/>
      <c r="O40" s="36"/>
      <c r="P40" s="210">
        <f>M49</f>
        <v>21</v>
      </c>
      <c r="Q40" s="74" t="s">
        <v>51</v>
      </c>
      <c r="R40" s="209">
        <v>0</v>
      </c>
      <c r="S40" s="71"/>
    </row>
    <row r="41" spans="1:19" ht="20.25" customHeight="1">
      <c r="A41" s="67">
        <v>4</v>
      </c>
      <c r="B41" s="75"/>
      <c r="C41" s="33"/>
      <c r="D41" s="69" t="s">
        <v>52</v>
      </c>
      <c r="E41" s="70">
        <f>SUMIF(Rozpocet!O12:O68,16,Rozpocet!I12:I68)+SUMIF(Rozpocet!O12:O68,128,Rozpocet!I12:I68)</f>
        <v>0</v>
      </c>
      <c r="F41" s="71"/>
      <c r="G41" s="67">
        <v>11</v>
      </c>
      <c r="H41" s="72"/>
      <c r="I41" s="30"/>
      <c r="J41" s="207">
        <v>0</v>
      </c>
      <c r="K41" s="73"/>
      <c r="L41" s="67">
        <v>16</v>
      </c>
      <c r="M41" s="28" t="s">
        <v>58</v>
      </c>
      <c r="N41" s="36"/>
      <c r="O41" s="36"/>
      <c r="P41" s="210">
        <f>M49</f>
        <v>21</v>
      </c>
      <c r="Q41" s="74" t="s">
        <v>51</v>
      </c>
      <c r="R41" s="209">
        <v>0</v>
      </c>
      <c r="S41" s="71"/>
    </row>
    <row r="42" spans="1:19" ht="20.25" customHeight="1">
      <c r="A42" s="67">
        <v>5</v>
      </c>
      <c r="B42" s="68" t="s">
        <v>59</v>
      </c>
      <c r="C42" s="17"/>
      <c r="D42" s="69" t="s">
        <v>48</v>
      </c>
      <c r="E42" s="70">
        <f>SUMIF(Rozpocet!O13:O68,256,Rozpocet!I13:I68)</f>
        <v>0</v>
      </c>
      <c r="F42" s="71"/>
      <c r="G42" s="76"/>
      <c r="H42" s="36"/>
      <c r="I42" s="30"/>
      <c r="J42" s="77"/>
      <c r="K42" s="73"/>
      <c r="L42" s="67">
        <v>17</v>
      </c>
      <c r="M42" s="28" t="s">
        <v>60</v>
      </c>
      <c r="N42" s="36"/>
      <c r="O42" s="36"/>
      <c r="P42" s="210">
        <f>M49</f>
        <v>21</v>
      </c>
      <c r="Q42" s="74" t="s">
        <v>51</v>
      </c>
      <c r="R42" s="209">
        <v>0</v>
      </c>
      <c r="S42" s="71"/>
    </row>
    <row r="43" spans="1:19" ht="20.25" customHeight="1">
      <c r="A43" s="67">
        <v>6</v>
      </c>
      <c r="B43" s="75"/>
      <c r="C43" s="33"/>
      <c r="D43" s="69" t="s">
        <v>52</v>
      </c>
      <c r="E43" s="70">
        <f>SUMIF(Rozpocet!O14:O68,64,Rozpocet!I14:I68)</f>
        <v>0</v>
      </c>
      <c r="F43" s="71"/>
      <c r="G43" s="76"/>
      <c r="H43" s="36"/>
      <c r="I43" s="30"/>
      <c r="J43" s="77"/>
      <c r="K43" s="73"/>
      <c r="L43" s="67">
        <v>18</v>
      </c>
      <c r="M43" s="72" t="s">
        <v>61</v>
      </c>
      <c r="N43" s="36"/>
      <c r="O43" s="36"/>
      <c r="P43" s="36"/>
      <c r="Q43" s="30"/>
      <c r="R43" s="70">
        <f>SUMIF(Rozpocet!O14:O68,1024,Rozpocet!I14:I68)</f>
        <v>0</v>
      </c>
      <c r="S43" s="71"/>
    </row>
    <row r="44" spans="1:19" ht="20.25" customHeight="1">
      <c r="A44" s="67">
        <v>7</v>
      </c>
      <c r="B44" s="78" t="s">
        <v>62</v>
      </c>
      <c r="C44" s="36"/>
      <c r="D44" s="30"/>
      <c r="E44" s="79">
        <f>SUM(E38:E43)</f>
        <v>0</v>
      </c>
      <c r="F44" s="46"/>
      <c r="G44" s="67">
        <v>12</v>
      </c>
      <c r="H44" s="78" t="s">
        <v>63</v>
      </c>
      <c r="I44" s="30"/>
      <c r="J44" s="80">
        <f>SUM(J38:J41)</f>
        <v>0</v>
      </c>
      <c r="K44" s="81"/>
      <c r="L44" s="67">
        <v>19</v>
      </c>
      <c r="M44" s="68" t="s">
        <v>64</v>
      </c>
      <c r="N44" s="26"/>
      <c r="O44" s="26"/>
      <c r="P44" s="26"/>
      <c r="Q44" s="82"/>
      <c r="R44" s="79">
        <f>SUM(R38:R43)</f>
        <v>0</v>
      </c>
      <c r="S44" s="46"/>
    </row>
    <row r="45" spans="1:19" ht="20.25" customHeight="1">
      <c r="A45" s="83">
        <v>20</v>
      </c>
      <c r="B45" s="84" t="s">
        <v>65</v>
      </c>
      <c r="C45" s="85"/>
      <c r="D45" s="86"/>
      <c r="E45" s="87">
        <f>SUMIF(Rozpocet!O14:O68,512,Rozpocet!I14:I68)</f>
        <v>0</v>
      </c>
      <c r="F45" s="42"/>
      <c r="G45" s="83">
        <v>21</v>
      </c>
      <c r="H45" s="84" t="s">
        <v>66</v>
      </c>
      <c r="I45" s="86"/>
      <c r="J45" s="208">
        <v>0</v>
      </c>
      <c r="K45" s="88">
        <f>M49</f>
        <v>21</v>
      </c>
      <c r="L45" s="83">
        <v>22</v>
      </c>
      <c r="M45" s="84" t="s">
        <v>67</v>
      </c>
      <c r="N45" s="85"/>
      <c r="O45" s="85"/>
      <c r="P45" s="85"/>
      <c r="Q45" s="86"/>
      <c r="R45" s="87">
        <f>SUMIF(Rozpocet!O14:O68,"&lt;4",Rozpocet!I14:I68)+SUMIF(Rozpocet!O14:O68,"&gt;1024",Rozpocet!I14:I68)</f>
        <v>0</v>
      </c>
      <c r="S45" s="42"/>
    </row>
    <row r="46" spans="1:19" ht="20.25" customHeight="1">
      <c r="A46" s="89" t="s">
        <v>24</v>
      </c>
      <c r="B46" s="11"/>
      <c r="C46" s="11"/>
      <c r="D46" s="11"/>
      <c r="E46" s="11"/>
      <c r="F46" s="90"/>
      <c r="G46" s="91"/>
      <c r="H46" s="11"/>
      <c r="I46" s="11"/>
      <c r="J46" s="11"/>
      <c r="K46" s="11"/>
      <c r="L46" s="61" t="s">
        <v>68</v>
      </c>
      <c r="M46" s="49"/>
      <c r="N46" s="63" t="s">
        <v>69</v>
      </c>
      <c r="O46" s="48"/>
      <c r="P46" s="48"/>
      <c r="Q46" s="48"/>
      <c r="R46" s="48"/>
      <c r="S46" s="51"/>
    </row>
    <row r="47" spans="1:19" ht="20.25" customHeight="1">
      <c r="A47" s="13"/>
      <c r="B47" s="14"/>
      <c r="C47" s="14"/>
      <c r="D47" s="14"/>
      <c r="E47" s="14"/>
      <c r="F47" s="20"/>
      <c r="G47" s="92"/>
      <c r="H47" s="14"/>
      <c r="I47" s="14"/>
      <c r="J47" s="14"/>
      <c r="K47" s="14"/>
      <c r="L47" s="67">
        <v>23</v>
      </c>
      <c r="M47" s="72" t="s">
        <v>70</v>
      </c>
      <c r="N47" s="36"/>
      <c r="O47" s="36"/>
      <c r="P47" s="36"/>
      <c r="Q47" s="71"/>
      <c r="R47" s="79">
        <f>ROUND(E44+J44+R44+E45+J45+R45,2)</f>
        <v>0</v>
      </c>
      <c r="S47" s="93">
        <f>E44+J44+R44+E45+J45+R45</f>
        <v>0</v>
      </c>
    </row>
    <row r="48" spans="1:19" ht="20.25" customHeight="1">
      <c r="A48" s="94" t="s">
        <v>71</v>
      </c>
      <c r="B48" s="32"/>
      <c r="C48" s="32"/>
      <c r="D48" s="32"/>
      <c r="E48" s="32"/>
      <c r="F48" s="33"/>
      <c r="G48" s="95" t="s">
        <v>72</v>
      </c>
      <c r="H48" s="32"/>
      <c r="I48" s="32"/>
      <c r="J48" s="32"/>
      <c r="K48" s="32"/>
      <c r="L48" s="67">
        <v>24</v>
      </c>
      <c r="M48" s="96">
        <v>10</v>
      </c>
      <c r="N48" s="33" t="s">
        <v>51</v>
      </c>
      <c r="O48" s="97">
        <f>R47-O49</f>
        <v>0</v>
      </c>
      <c r="P48" s="36" t="s">
        <v>73</v>
      </c>
      <c r="Q48" s="30"/>
      <c r="R48" s="98">
        <f>ROUNDUP(O48*M48/100,1)</f>
        <v>0</v>
      </c>
      <c r="S48" s="99">
        <f>O48*M48/100</f>
        <v>0</v>
      </c>
    </row>
    <row r="49" spans="1:19" ht="20.25" customHeight="1">
      <c r="A49" s="100" t="s">
        <v>20</v>
      </c>
      <c r="B49" s="26"/>
      <c r="C49" s="26"/>
      <c r="D49" s="26"/>
      <c r="E49" s="26"/>
      <c r="F49" s="17"/>
      <c r="G49" s="101"/>
      <c r="H49" s="26"/>
      <c r="I49" s="26"/>
      <c r="J49" s="26"/>
      <c r="K49" s="26"/>
      <c r="L49" s="67">
        <v>25</v>
      </c>
      <c r="M49" s="102">
        <v>21</v>
      </c>
      <c r="N49" s="30" t="s">
        <v>51</v>
      </c>
      <c r="O49" s="97">
        <f>ROUND(SUMIF(Rozpocet!N14:N68,M49,Rozpocet!I14:I68)+SUMIF(P38:P42,M49,R38:R42)+IF(K45=M49,J45,0),2)</f>
        <v>0</v>
      </c>
      <c r="P49" s="36" t="s">
        <v>73</v>
      </c>
      <c r="Q49" s="30"/>
      <c r="R49" s="70">
        <f>ROUNDUP(O49*M49/100,1)</f>
        <v>0</v>
      </c>
      <c r="S49" s="103">
        <f>O49*M49/100</f>
        <v>0</v>
      </c>
    </row>
    <row r="50" spans="1:19" ht="20.25" customHeight="1">
      <c r="A50" s="13"/>
      <c r="B50" s="14"/>
      <c r="C50" s="14"/>
      <c r="D50" s="14"/>
      <c r="E50" s="14"/>
      <c r="F50" s="20"/>
      <c r="G50" s="92"/>
      <c r="H50" s="14"/>
      <c r="I50" s="14"/>
      <c r="J50" s="14"/>
      <c r="K50" s="14"/>
      <c r="L50" s="83">
        <v>26</v>
      </c>
      <c r="M50" s="104" t="s">
        <v>74</v>
      </c>
      <c r="N50" s="85"/>
      <c r="O50" s="85"/>
      <c r="P50" s="85"/>
      <c r="Q50" s="105"/>
      <c r="R50" s="106">
        <f>R47+R48+R49</f>
        <v>0</v>
      </c>
      <c r="S50" s="107"/>
    </row>
    <row r="51" spans="1:19" ht="20.25" customHeight="1">
      <c r="A51" s="94" t="s">
        <v>71</v>
      </c>
      <c r="B51" s="32"/>
      <c r="C51" s="32"/>
      <c r="D51" s="32"/>
      <c r="E51" s="32"/>
      <c r="F51" s="33"/>
      <c r="G51" s="95" t="s">
        <v>72</v>
      </c>
      <c r="H51" s="32"/>
      <c r="I51" s="32"/>
      <c r="J51" s="32"/>
      <c r="K51" s="32"/>
      <c r="L51" s="61" t="s">
        <v>75</v>
      </c>
      <c r="M51" s="49"/>
      <c r="N51" s="63" t="s">
        <v>76</v>
      </c>
      <c r="O51" s="48"/>
      <c r="P51" s="48"/>
      <c r="Q51" s="48"/>
      <c r="R51" s="108"/>
      <c r="S51" s="51"/>
    </row>
    <row r="52" spans="1:19" ht="20.25" customHeight="1">
      <c r="A52" s="100" t="s">
        <v>27</v>
      </c>
      <c r="B52" s="26"/>
      <c r="C52" s="26"/>
      <c r="D52" s="26"/>
      <c r="E52" s="26"/>
      <c r="F52" s="17"/>
      <c r="G52" s="101"/>
      <c r="H52" s="26"/>
      <c r="I52" s="26"/>
      <c r="J52" s="26"/>
      <c r="K52" s="26"/>
      <c r="L52" s="67">
        <v>27</v>
      </c>
      <c r="M52" s="72" t="s">
        <v>77</v>
      </c>
      <c r="N52" s="36"/>
      <c r="O52" s="36"/>
      <c r="P52" s="36"/>
      <c r="Q52" s="30"/>
      <c r="R52" s="209">
        <v>0</v>
      </c>
      <c r="S52" s="71"/>
    </row>
    <row r="53" spans="1:19" ht="20.25" customHeight="1">
      <c r="A53" s="13"/>
      <c r="B53" s="14"/>
      <c r="C53" s="14"/>
      <c r="D53" s="14"/>
      <c r="E53" s="14"/>
      <c r="F53" s="20"/>
      <c r="G53" s="92"/>
      <c r="H53" s="14"/>
      <c r="I53" s="14"/>
      <c r="J53" s="14"/>
      <c r="K53" s="14"/>
      <c r="L53" s="67">
        <v>28</v>
      </c>
      <c r="M53" s="72" t="s">
        <v>78</v>
      </c>
      <c r="N53" s="36"/>
      <c r="O53" s="36"/>
      <c r="P53" s="36"/>
      <c r="Q53" s="30"/>
      <c r="R53" s="209">
        <v>0</v>
      </c>
      <c r="S53" s="71"/>
    </row>
    <row r="54" spans="1:19" ht="20.25" customHeight="1">
      <c r="A54" s="109" t="s">
        <v>71</v>
      </c>
      <c r="B54" s="41"/>
      <c r="C54" s="41"/>
      <c r="D54" s="41"/>
      <c r="E54" s="41"/>
      <c r="F54" s="110"/>
      <c r="G54" s="111" t="s">
        <v>72</v>
      </c>
      <c r="H54" s="41"/>
      <c r="I54" s="41"/>
      <c r="J54" s="41"/>
      <c r="K54" s="41"/>
      <c r="L54" s="83">
        <v>29</v>
      </c>
      <c r="M54" s="84" t="s">
        <v>79</v>
      </c>
      <c r="N54" s="85"/>
      <c r="O54" s="85"/>
      <c r="P54" s="85"/>
      <c r="Q54" s="86"/>
      <c r="R54" s="211">
        <v>0</v>
      </c>
      <c r="S54" s="112"/>
    </row>
  </sheetData>
  <sheetProtection password="CC35" sheet="1" objects="1" scenarios="1"/>
  <mergeCells count="4">
    <mergeCell ref="E5:J5"/>
    <mergeCell ref="E7:J7"/>
    <mergeCell ref="E9:J9"/>
    <mergeCell ref="P9:R9"/>
  </mergeCells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11.7109375" style="2" customWidth="1"/>
    <col min="2" max="2" width="55.7109375" style="2" customWidth="1"/>
    <col min="3" max="3" width="13.57421875" style="2" customWidth="1"/>
    <col min="4" max="4" width="13.7109375" style="2" hidden="1" customWidth="1"/>
    <col min="5" max="5" width="13.8515625" style="2" hidden="1" customWidth="1"/>
    <col min="6" max="16384" width="9.140625" style="2" customWidth="1"/>
  </cols>
  <sheetData>
    <row r="1" spans="1:5" ht="18" customHeight="1">
      <c r="A1" s="113" t="s">
        <v>80</v>
      </c>
      <c r="B1" s="114"/>
      <c r="C1" s="114"/>
      <c r="D1" s="114"/>
      <c r="E1" s="114"/>
    </row>
    <row r="2" spans="1:5" ht="12" customHeight="1">
      <c r="A2" s="115" t="s">
        <v>81</v>
      </c>
      <c r="B2" s="116" t="str">
        <f>'Krycí list'!E5</f>
        <v>Velké Přílepy - rek. ulice Pod Hájnicí, Příčná, Souběžná</v>
      </c>
      <c r="C2" s="117"/>
      <c r="D2" s="117"/>
      <c r="E2" s="117"/>
    </row>
    <row r="3" spans="1:5" ht="12" customHeight="1">
      <c r="A3" s="115" t="s">
        <v>82</v>
      </c>
      <c r="B3" s="116" t="str">
        <f>'Krycí list'!E7</f>
        <v>D.2.1a - Oprava komunikace - zpevněné plochy</v>
      </c>
      <c r="C3" s="118"/>
      <c r="D3" s="116"/>
      <c r="E3" s="119"/>
    </row>
    <row r="4" spans="1:5" ht="12" customHeight="1">
      <c r="A4" s="115" t="s">
        <v>83</v>
      </c>
      <c r="B4" s="116" t="str">
        <f>'Krycí list'!E9</f>
        <v> </v>
      </c>
      <c r="C4" s="118"/>
      <c r="D4" s="116"/>
      <c r="E4" s="119"/>
    </row>
    <row r="5" spans="1:5" ht="12" customHeight="1">
      <c r="A5" s="116" t="s">
        <v>84</v>
      </c>
      <c r="B5" s="116" t="str">
        <f>'Krycí list'!P5</f>
        <v> </v>
      </c>
      <c r="C5" s="118"/>
      <c r="D5" s="116"/>
      <c r="E5" s="119"/>
    </row>
    <row r="6" spans="1:5" ht="6" customHeight="1">
      <c r="A6" s="116"/>
      <c r="B6" s="116"/>
      <c r="C6" s="118"/>
      <c r="D6" s="116"/>
      <c r="E6" s="119"/>
    </row>
    <row r="7" spans="1:5" ht="12" customHeight="1">
      <c r="A7" s="116" t="s">
        <v>85</v>
      </c>
      <c r="B7" s="116" t="str">
        <f>'Krycí list'!E26</f>
        <v>obec Velké Přílepy</v>
      </c>
      <c r="C7" s="118"/>
      <c r="D7" s="116"/>
      <c r="E7" s="119"/>
    </row>
    <row r="8" spans="1:5" ht="12" customHeight="1">
      <c r="A8" s="116" t="s">
        <v>86</v>
      </c>
      <c r="B8" s="116" t="str">
        <f>'Krycí list'!E28</f>
        <v> </v>
      </c>
      <c r="C8" s="118"/>
      <c r="D8" s="116"/>
      <c r="E8" s="119"/>
    </row>
    <row r="9" spans="1:5" ht="12" customHeight="1">
      <c r="A9" s="116" t="s">
        <v>87</v>
      </c>
      <c r="B9" s="116" t="s">
        <v>31</v>
      </c>
      <c r="C9" s="118"/>
      <c r="D9" s="116"/>
      <c r="E9" s="119"/>
    </row>
    <row r="10" spans="1:5" ht="6" customHeight="1">
      <c r="A10" s="114"/>
      <c r="B10" s="114"/>
      <c r="C10" s="114"/>
      <c r="D10" s="114"/>
      <c r="E10" s="114"/>
    </row>
    <row r="11" spans="1:5" ht="12" customHeight="1">
      <c r="A11" s="120" t="s">
        <v>88</v>
      </c>
      <c r="B11" s="121" t="s">
        <v>89</v>
      </c>
      <c r="C11" s="122" t="s">
        <v>90</v>
      </c>
      <c r="D11" s="123" t="s">
        <v>91</v>
      </c>
      <c r="E11" s="122" t="s">
        <v>92</v>
      </c>
    </row>
    <row r="12" spans="1:5" ht="12" customHeight="1">
      <c r="A12" s="124">
        <v>1</v>
      </c>
      <c r="B12" s="125">
        <v>2</v>
      </c>
      <c r="C12" s="126">
        <v>3</v>
      </c>
      <c r="D12" s="127">
        <v>4</v>
      </c>
      <c r="E12" s="126">
        <v>5</v>
      </c>
    </row>
    <row r="13" spans="1:5" ht="3.75" customHeight="1">
      <c r="A13" s="128"/>
      <c r="B13" s="129"/>
      <c r="C13" s="129"/>
      <c r="D13" s="129"/>
      <c r="E13" s="130"/>
    </row>
    <row r="14" spans="1:5" s="131" customFormat="1" ht="12.75" customHeight="1">
      <c r="A14" s="132" t="str">
        <f>Rozpocet!D14</f>
        <v>HSV</v>
      </c>
      <c r="B14" s="133" t="str">
        <f>Rozpocet!E14</f>
        <v>Práce a dodávky HSV</v>
      </c>
      <c r="C14" s="134">
        <f>Rozpocet!I14</f>
        <v>0</v>
      </c>
      <c r="D14" s="135">
        <f>Rozpocet!K14</f>
        <v>0</v>
      </c>
      <c r="E14" s="135">
        <f>Rozpocet!M14</f>
        <v>0</v>
      </c>
    </row>
    <row r="15" spans="1:5" s="131" customFormat="1" ht="12.75" customHeight="1">
      <c r="A15" s="136" t="str">
        <f>Rozpocet!D15</f>
        <v>1</v>
      </c>
      <c r="B15" s="137" t="str">
        <f>Rozpocet!E15</f>
        <v>Zemní práce</v>
      </c>
      <c r="C15" s="138">
        <f>Rozpocet!I15</f>
        <v>0</v>
      </c>
      <c r="D15" s="139">
        <f>Rozpocet!K15</f>
        <v>0</v>
      </c>
      <c r="E15" s="139">
        <f>Rozpocet!M15</f>
        <v>0</v>
      </c>
    </row>
    <row r="16" spans="1:5" s="131" customFormat="1" ht="12.75" customHeight="1">
      <c r="A16" s="136" t="str">
        <f>Rozpocet!D27</f>
        <v>4</v>
      </c>
      <c r="B16" s="137" t="str">
        <f>Rozpocet!E27</f>
        <v>Vodorovné konstrukce</v>
      </c>
      <c r="C16" s="138">
        <f>Rozpocet!I27</f>
        <v>0</v>
      </c>
      <c r="D16" s="139">
        <f>Rozpocet!K27</f>
        <v>0</v>
      </c>
      <c r="E16" s="139">
        <f>Rozpocet!M27</f>
        <v>0</v>
      </c>
    </row>
    <row r="17" spans="1:5" s="131" customFormat="1" ht="12.75" customHeight="1">
      <c r="A17" s="136" t="str">
        <f>Rozpocet!D32</f>
        <v>5</v>
      </c>
      <c r="B17" s="137" t="str">
        <f>Rozpocet!E32</f>
        <v>Komunikace</v>
      </c>
      <c r="C17" s="138">
        <f>Rozpocet!I32</f>
        <v>0</v>
      </c>
      <c r="D17" s="139">
        <f>Rozpocet!K32</f>
        <v>0</v>
      </c>
      <c r="E17" s="139">
        <f>Rozpocet!M32</f>
        <v>0</v>
      </c>
    </row>
    <row r="18" spans="1:5" s="131" customFormat="1" ht="12.75" customHeight="1">
      <c r="A18" s="136" t="str">
        <f>Rozpocet!D48</f>
        <v>8</v>
      </c>
      <c r="B18" s="137" t="str">
        <f>Rozpocet!E48</f>
        <v>Trubní vedení</v>
      </c>
      <c r="C18" s="138">
        <f>Rozpocet!I48</f>
        <v>0</v>
      </c>
      <c r="D18" s="139">
        <f>Rozpocet!K48</f>
        <v>0</v>
      </c>
      <c r="E18" s="139">
        <f>Rozpocet!M48</f>
        <v>0</v>
      </c>
    </row>
    <row r="19" spans="1:5" s="131" customFormat="1" ht="12.75" customHeight="1">
      <c r="A19" s="136" t="str">
        <f>Rozpocet!D53</f>
        <v>9</v>
      </c>
      <c r="B19" s="137" t="str">
        <f>Rozpocet!E53</f>
        <v>Ostatní konstrukce a práce-bourání</v>
      </c>
      <c r="C19" s="138">
        <f>Rozpocet!I53</f>
        <v>0</v>
      </c>
      <c r="D19" s="139">
        <f>Rozpocet!K53</f>
        <v>0</v>
      </c>
      <c r="E19" s="139">
        <f>Rozpocet!M53</f>
        <v>0</v>
      </c>
    </row>
    <row r="20" spans="1:5" s="131" customFormat="1" ht="12.75" customHeight="1">
      <c r="A20" s="140" t="str">
        <f>Rozpocet!D65</f>
        <v>99</v>
      </c>
      <c r="B20" s="141" t="str">
        <f>Rozpocet!E65</f>
        <v>Přesun hmot</v>
      </c>
      <c r="C20" s="142">
        <f>Rozpocet!I65</f>
        <v>0</v>
      </c>
      <c r="D20" s="143">
        <f>Rozpocet!K65</f>
        <v>0</v>
      </c>
      <c r="E20" s="143">
        <f>Rozpocet!M65</f>
        <v>0</v>
      </c>
    </row>
    <row r="21" spans="2:5" s="144" customFormat="1" ht="12.75" customHeight="1">
      <c r="B21" s="145" t="s">
        <v>93</v>
      </c>
      <c r="C21" s="146">
        <f>Rozpocet!I68</f>
        <v>0</v>
      </c>
      <c r="D21" s="147">
        <f>Rozpocet!K68</f>
        <v>0</v>
      </c>
      <c r="E21" s="147">
        <f>Rozpocet!M68</f>
        <v>0</v>
      </c>
    </row>
  </sheetData>
  <sheetProtection password="CC35" sheet="1" objects="1" scenarios="1"/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8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1.25" customHeight="1"/>
  <cols>
    <col min="1" max="1" width="5.57421875" style="2" customWidth="1"/>
    <col min="2" max="2" width="4.421875" style="2" customWidth="1"/>
    <col min="3" max="3" width="4.7109375" style="2" customWidth="1"/>
    <col min="4" max="4" width="12.7109375" style="2" customWidth="1"/>
    <col min="5" max="5" width="55.57421875" style="2" customWidth="1"/>
    <col min="6" max="6" width="4.7109375" style="2" customWidth="1"/>
    <col min="7" max="7" width="9.8515625" style="2" customWidth="1"/>
    <col min="8" max="8" width="9.7109375" style="2" customWidth="1"/>
    <col min="9" max="9" width="13.57421875" style="2" customWidth="1"/>
    <col min="10" max="10" width="10.574218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5.28125" style="2" customWidth="1"/>
    <col min="15" max="15" width="7.00390625" style="2" hidden="1" customWidth="1"/>
    <col min="16" max="16" width="7.28125" style="2" hidden="1" customWidth="1"/>
    <col min="17" max="19" width="9.140625" style="2" hidden="1" customWidth="1"/>
    <col min="20" max="16384" width="9.140625" style="2" customWidth="1"/>
  </cols>
  <sheetData>
    <row r="1" spans="1:16" ht="18" customHeight="1">
      <c r="A1" s="113" t="s">
        <v>94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9"/>
      <c r="P1" s="149"/>
    </row>
    <row r="2" spans="1:16" ht="11.25" customHeight="1">
      <c r="A2" s="115" t="s">
        <v>81</v>
      </c>
      <c r="B2" s="116"/>
      <c r="C2" s="116" t="str">
        <f>'Krycí list'!E5</f>
        <v>Velké Přílepy - rek. ulice Pod Hájnicí, Příčná, Souběžná</v>
      </c>
      <c r="D2" s="116"/>
      <c r="E2" s="116"/>
      <c r="F2" s="116"/>
      <c r="G2" s="116"/>
      <c r="H2" s="116"/>
      <c r="I2" s="116"/>
      <c r="J2" s="116"/>
      <c r="K2" s="116"/>
      <c r="L2" s="148"/>
      <c r="M2" s="148"/>
      <c r="N2" s="148"/>
      <c r="O2" s="149"/>
      <c r="P2" s="149"/>
    </row>
    <row r="3" spans="1:16" ht="11.25" customHeight="1">
      <c r="A3" s="115" t="s">
        <v>82</v>
      </c>
      <c r="B3" s="116"/>
      <c r="C3" s="116" t="str">
        <f>'Krycí list'!E7</f>
        <v>D.2.1a - Oprava komunikace - zpevněné plochy</v>
      </c>
      <c r="D3" s="116"/>
      <c r="E3" s="116"/>
      <c r="F3" s="116"/>
      <c r="G3" s="116"/>
      <c r="H3" s="116"/>
      <c r="I3" s="116"/>
      <c r="J3" s="116"/>
      <c r="K3" s="116"/>
      <c r="L3" s="148"/>
      <c r="M3" s="148"/>
      <c r="N3" s="148"/>
      <c r="O3" s="149"/>
      <c r="P3" s="149"/>
    </row>
    <row r="4" spans="1:16" ht="11.25" customHeight="1">
      <c r="A4" s="115" t="s">
        <v>83</v>
      </c>
      <c r="B4" s="116"/>
      <c r="C4" s="116" t="str">
        <f>'Krycí list'!E9</f>
        <v> </v>
      </c>
      <c r="D4" s="116"/>
      <c r="E4" s="116"/>
      <c r="F4" s="116"/>
      <c r="G4" s="116"/>
      <c r="H4" s="116"/>
      <c r="I4" s="116"/>
      <c r="J4" s="116"/>
      <c r="K4" s="116"/>
      <c r="L4" s="148"/>
      <c r="M4" s="148"/>
      <c r="N4" s="148"/>
      <c r="O4" s="149"/>
      <c r="P4" s="149"/>
    </row>
    <row r="5" spans="1:16" ht="11.25" customHeight="1">
      <c r="A5" s="116" t="s">
        <v>95</v>
      </c>
      <c r="B5" s="116"/>
      <c r="C5" s="116" t="str">
        <f>'Krycí list'!P5</f>
        <v> </v>
      </c>
      <c r="D5" s="116"/>
      <c r="E5" s="116"/>
      <c r="F5" s="116"/>
      <c r="G5" s="116"/>
      <c r="H5" s="116"/>
      <c r="I5" s="116"/>
      <c r="J5" s="116"/>
      <c r="K5" s="116"/>
      <c r="L5" s="148"/>
      <c r="M5" s="148"/>
      <c r="N5" s="148"/>
      <c r="O5" s="149"/>
      <c r="P5" s="149"/>
    </row>
    <row r="6" spans="1:16" ht="6" customHeight="1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48"/>
      <c r="M6" s="148"/>
      <c r="N6" s="148"/>
      <c r="O6" s="149"/>
      <c r="P6" s="149"/>
    </row>
    <row r="7" spans="1:16" ht="11.25" customHeight="1">
      <c r="A7" s="116" t="s">
        <v>85</v>
      </c>
      <c r="B7" s="116"/>
      <c r="C7" s="116" t="str">
        <f>'Krycí list'!E26</f>
        <v>obec Velké Přílepy</v>
      </c>
      <c r="D7" s="116"/>
      <c r="E7" s="116"/>
      <c r="F7" s="116"/>
      <c r="G7" s="116"/>
      <c r="H7" s="116"/>
      <c r="I7" s="116"/>
      <c r="J7" s="116"/>
      <c r="K7" s="116"/>
      <c r="L7" s="148"/>
      <c r="M7" s="148"/>
      <c r="N7" s="148"/>
      <c r="O7" s="149"/>
      <c r="P7" s="149"/>
    </row>
    <row r="8" spans="1:16" ht="11.25" customHeight="1">
      <c r="A8" s="116" t="s">
        <v>86</v>
      </c>
      <c r="B8" s="116"/>
      <c r="C8" s="116" t="str">
        <f>'Krycí list'!E28</f>
        <v> </v>
      </c>
      <c r="D8" s="116"/>
      <c r="E8" s="116"/>
      <c r="F8" s="116"/>
      <c r="G8" s="116"/>
      <c r="H8" s="116"/>
      <c r="I8" s="116"/>
      <c r="J8" s="116"/>
      <c r="K8" s="116"/>
      <c r="L8" s="148"/>
      <c r="M8" s="148"/>
      <c r="N8" s="148"/>
      <c r="O8" s="149"/>
      <c r="P8" s="149"/>
    </row>
    <row r="9" spans="1:16" ht="11.25" customHeight="1">
      <c r="A9" s="116" t="s">
        <v>87</v>
      </c>
      <c r="B9" s="116"/>
      <c r="C9" s="116" t="s">
        <v>31</v>
      </c>
      <c r="D9" s="116"/>
      <c r="E9" s="116"/>
      <c r="F9" s="116"/>
      <c r="G9" s="116"/>
      <c r="H9" s="116"/>
      <c r="I9" s="116"/>
      <c r="J9" s="116"/>
      <c r="K9" s="116"/>
      <c r="L9" s="148"/>
      <c r="M9" s="148"/>
      <c r="N9" s="148"/>
      <c r="O9" s="149"/>
      <c r="P9" s="149"/>
    </row>
    <row r="10" spans="1:16" ht="5.25" customHeight="1">
      <c r="A10" s="148"/>
      <c r="B10" s="148"/>
      <c r="C10" s="148"/>
      <c r="D10" s="148"/>
      <c r="E10" s="148"/>
      <c r="F10" s="148"/>
      <c r="G10" s="148"/>
      <c r="H10" s="193"/>
      <c r="I10" s="148"/>
      <c r="J10" s="148"/>
      <c r="K10" s="148"/>
      <c r="L10" s="148"/>
      <c r="M10" s="148"/>
      <c r="N10" s="193"/>
      <c r="O10" s="149"/>
      <c r="P10" s="149"/>
    </row>
    <row r="11" spans="1:16" ht="21.75" customHeight="1">
      <c r="A11" s="120" t="s">
        <v>96</v>
      </c>
      <c r="B11" s="121" t="s">
        <v>97</v>
      </c>
      <c r="C11" s="121" t="s">
        <v>98</v>
      </c>
      <c r="D11" s="121" t="s">
        <v>99</v>
      </c>
      <c r="E11" s="121" t="s">
        <v>89</v>
      </c>
      <c r="F11" s="121" t="s">
        <v>100</v>
      </c>
      <c r="G11" s="121" t="s">
        <v>101</v>
      </c>
      <c r="H11" s="194" t="s">
        <v>102</v>
      </c>
      <c r="I11" s="121" t="s">
        <v>90</v>
      </c>
      <c r="J11" s="121" t="s">
        <v>103</v>
      </c>
      <c r="K11" s="121" t="s">
        <v>91</v>
      </c>
      <c r="L11" s="121" t="s">
        <v>104</v>
      </c>
      <c r="M11" s="121" t="s">
        <v>105</v>
      </c>
      <c r="N11" s="202" t="s">
        <v>106</v>
      </c>
      <c r="O11" s="150" t="s">
        <v>107</v>
      </c>
      <c r="P11" s="151" t="s">
        <v>108</v>
      </c>
    </row>
    <row r="12" spans="1:16" ht="11.25" customHeight="1">
      <c r="A12" s="124">
        <v>1</v>
      </c>
      <c r="B12" s="125">
        <v>2</v>
      </c>
      <c r="C12" s="125">
        <v>3</v>
      </c>
      <c r="D12" s="125">
        <v>4</v>
      </c>
      <c r="E12" s="125">
        <v>5</v>
      </c>
      <c r="F12" s="125">
        <v>6</v>
      </c>
      <c r="G12" s="125">
        <v>7</v>
      </c>
      <c r="H12" s="195">
        <v>8</v>
      </c>
      <c r="I12" s="125">
        <v>9</v>
      </c>
      <c r="J12" s="125"/>
      <c r="K12" s="125"/>
      <c r="L12" s="125"/>
      <c r="M12" s="125"/>
      <c r="N12" s="203">
        <v>10</v>
      </c>
      <c r="O12" s="152">
        <v>11</v>
      </c>
      <c r="P12" s="153">
        <v>12</v>
      </c>
    </row>
    <row r="13" spans="1:16" ht="3.75" customHeight="1">
      <c r="A13" s="148"/>
      <c r="B13" s="148"/>
      <c r="C13" s="148"/>
      <c r="D13" s="148"/>
      <c r="E13" s="148"/>
      <c r="F13" s="148"/>
      <c r="G13" s="148"/>
      <c r="H13" s="193"/>
      <c r="I13" s="148"/>
      <c r="J13" s="148"/>
      <c r="K13" s="148"/>
      <c r="L13" s="148"/>
      <c r="M13" s="148"/>
      <c r="N13" s="193"/>
      <c r="O13" s="149"/>
      <c r="P13" s="154"/>
    </row>
    <row r="14" spans="1:16" s="131" customFormat="1" ht="12.75" customHeight="1">
      <c r="A14" s="155"/>
      <c r="B14" s="156" t="s">
        <v>68</v>
      </c>
      <c r="C14" s="155"/>
      <c r="D14" s="155" t="s">
        <v>47</v>
      </c>
      <c r="E14" s="155" t="s">
        <v>109</v>
      </c>
      <c r="F14" s="155"/>
      <c r="G14" s="155"/>
      <c r="H14" s="196"/>
      <c r="I14" s="157">
        <f>I15+I27+I32+I48+I53</f>
        <v>0</v>
      </c>
      <c r="J14" s="155"/>
      <c r="K14" s="158">
        <f>K15+K27+K32+K48+K53</f>
        <v>0</v>
      </c>
      <c r="L14" s="155"/>
      <c r="M14" s="158">
        <f>M15+M27+M32+M48+M53</f>
        <v>0</v>
      </c>
      <c r="N14" s="196"/>
      <c r="P14" s="133" t="s">
        <v>110</v>
      </c>
    </row>
    <row r="15" spans="2:16" s="131" customFormat="1" ht="12.75" customHeight="1">
      <c r="B15" s="136" t="s">
        <v>68</v>
      </c>
      <c r="D15" s="137" t="s">
        <v>111</v>
      </c>
      <c r="E15" s="137" t="s">
        <v>112</v>
      </c>
      <c r="H15" s="197"/>
      <c r="I15" s="138">
        <f>SUM(I16:I26)</f>
        <v>0</v>
      </c>
      <c r="K15" s="139">
        <f>SUM(K16:K26)</f>
        <v>0</v>
      </c>
      <c r="M15" s="139">
        <f>SUM(M16:M26)</f>
        <v>0</v>
      </c>
      <c r="N15" s="197"/>
      <c r="P15" s="137" t="s">
        <v>111</v>
      </c>
    </row>
    <row r="16" spans="1:16" s="14" customFormat="1" ht="13.5" customHeight="1">
      <c r="A16" s="159" t="s">
        <v>111</v>
      </c>
      <c r="B16" s="159" t="s">
        <v>113</v>
      </c>
      <c r="C16" s="159" t="s">
        <v>114</v>
      </c>
      <c r="D16" s="160" t="s">
        <v>115</v>
      </c>
      <c r="E16" s="161" t="s">
        <v>116</v>
      </c>
      <c r="F16" s="159" t="s">
        <v>117</v>
      </c>
      <c r="G16" s="162">
        <v>2500</v>
      </c>
      <c r="H16" s="198">
        <v>0</v>
      </c>
      <c r="I16" s="163">
        <f>ROUND(G16*H16,2)</f>
        <v>0</v>
      </c>
      <c r="J16" s="164">
        <v>0</v>
      </c>
      <c r="K16" s="162">
        <f>G16*J16</f>
        <v>0</v>
      </c>
      <c r="L16" s="164">
        <v>0</v>
      </c>
      <c r="M16" s="162">
        <f>G16*L16</f>
        <v>0</v>
      </c>
      <c r="N16" s="204">
        <v>21</v>
      </c>
      <c r="O16" s="165">
        <v>4</v>
      </c>
      <c r="P16" s="14" t="s">
        <v>118</v>
      </c>
    </row>
    <row r="17" spans="1:16" s="14" customFormat="1" ht="13.5" customHeight="1">
      <c r="A17" s="159" t="s">
        <v>118</v>
      </c>
      <c r="B17" s="159" t="s">
        <v>113</v>
      </c>
      <c r="C17" s="159" t="s">
        <v>114</v>
      </c>
      <c r="D17" s="160" t="s">
        <v>119</v>
      </c>
      <c r="E17" s="161" t="s">
        <v>120</v>
      </c>
      <c r="F17" s="159" t="s">
        <v>117</v>
      </c>
      <c r="G17" s="162">
        <v>2500</v>
      </c>
      <c r="H17" s="198">
        <v>0</v>
      </c>
      <c r="I17" s="163">
        <f>ROUND(G17*H17,2)</f>
        <v>0</v>
      </c>
      <c r="J17" s="164">
        <v>0</v>
      </c>
      <c r="K17" s="162">
        <f>G17*J17</f>
        <v>0</v>
      </c>
      <c r="L17" s="164">
        <v>0</v>
      </c>
      <c r="M17" s="162">
        <f>G17*L17</f>
        <v>0</v>
      </c>
      <c r="N17" s="204">
        <v>21</v>
      </c>
      <c r="O17" s="165">
        <v>4</v>
      </c>
      <c r="P17" s="14" t="s">
        <v>118</v>
      </c>
    </row>
    <row r="18" spans="1:16" s="14" customFormat="1" ht="13.5" customHeight="1">
      <c r="A18" s="159" t="s">
        <v>121</v>
      </c>
      <c r="B18" s="159" t="s">
        <v>113</v>
      </c>
      <c r="C18" s="159" t="s">
        <v>114</v>
      </c>
      <c r="D18" s="160" t="s">
        <v>122</v>
      </c>
      <c r="E18" s="161" t="s">
        <v>123</v>
      </c>
      <c r="F18" s="159" t="s">
        <v>124</v>
      </c>
      <c r="G18" s="162">
        <v>800</v>
      </c>
      <c r="H18" s="198">
        <v>0</v>
      </c>
      <c r="I18" s="163">
        <f>ROUND(G18*H18,2)</f>
        <v>0</v>
      </c>
      <c r="J18" s="164">
        <v>0</v>
      </c>
      <c r="K18" s="162">
        <f>G18*J18</f>
        <v>0</v>
      </c>
      <c r="L18" s="164">
        <v>0</v>
      </c>
      <c r="M18" s="162">
        <f>G18*L18</f>
        <v>0</v>
      </c>
      <c r="N18" s="204">
        <v>21</v>
      </c>
      <c r="O18" s="165">
        <v>4</v>
      </c>
      <c r="P18" s="14" t="s">
        <v>118</v>
      </c>
    </row>
    <row r="19" spans="1:16" s="14" customFormat="1" ht="13.5" customHeight="1">
      <c r="A19" s="159" t="s">
        <v>125</v>
      </c>
      <c r="B19" s="159" t="s">
        <v>113</v>
      </c>
      <c r="C19" s="159" t="s">
        <v>126</v>
      </c>
      <c r="D19" s="160" t="s">
        <v>127</v>
      </c>
      <c r="E19" s="161" t="s">
        <v>128</v>
      </c>
      <c r="F19" s="159" t="s">
        <v>117</v>
      </c>
      <c r="G19" s="162">
        <v>2200</v>
      </c>
      <c r="H19" s="198">
        <v>0</v>
      </c>
      <c r="I19" s="163">
        <f>ROUND(G19*H19,2)</f>
        <v>0</v>
      </c>
      <c r="J19" s="164">
        <v>0</v>
      </c>
      <c r="K19" s="162">
        <f>G19*J19</f>
        <v>0</v>
      </c>
      <c r="L19" s="164">
        <v>0</v>
      </c>
      <c r="M19" s="162">
        <f>G19*L19</f>
        <v>0</v>
      </c>
      <c r="N19" s="204">
        <v>21</v>
      </c>
      <c r="O19" s="165">
        <v>4</v>
      </c>
      <c r="P19" s="14" t="s">
        <v>118</v>
      </c>
    </row>
    <row r="20" spans="1:16" s="14" customFormat="1" ht="13.5" customHeight="1">
      <c r="A20" s="166" t="s">
        <v>129</v>
      </c>
      <c r="B20" s="166" t="s">
        <v>130</v>
      </c>
      <c r="C20" s="166" t="s">
        <v>131</v>
      </c>
      <c r="D20" s="167" t="s">
        <v>132</v>
      </c>
      <c r="E20" s="168" t="s">
        <v>133</v>
      </c>
      <c r="F20" s="166" t="s">
        <v>134</v>
      </c>
      <c r="G20" s="169">
        <v>41.58</v>
      </c>
      <c r="H20" s="199">
        <v>0</v>
      </c>
      <c r="I20" s="170">
        <f>ROUND(G20*H20,2)</f>
        <v>0</v>
      </c>
      <c r="J20" s="171">
        <v>0</v>
      </c>
      <c r="K20" s="169">
        <f>G20*J20</f>
        <v>0</v>
      </c>
      <c r="L20" s="171">
        <v>0</v>
      </c>
      <c r="M20" s="169">
        <f>G20*L20</f>
        <v>0</v>
      </c>
      <c r="N20" s="205">
        <v>21</v>
      </c>
      <c r="O20" s="172">
        <v>8</v>
      </c>
      <c r="P20" s="173" t="s">
        <v>118</v>
      </c>
    </row>
    <row r="21" spans="4:19" s="14" customFormat="1" ht="15.75" customHeight="1">
      <c r="D21" s="174"/>
      <c r="E21" s="175" t="s">
        <v>135</v>
      </c>
      <c r="G21" s="176">
        <v>41.58</v>
      </c>
      <c r="H21" s="200"/>
      <c r="N21" s="200"/>
      <c r="P21" s="174" t="s">
        <v>118</v>
      </c>
      <c r="Q21" s="174" t="s">
        <v>118</v>
      </c>
      <c r="R21" s="174" t="s">
        <v>136</v>
      </c>
      <c r="S21" s="174" t="s">
        <v>110</v>
      </c>
    </row>
    <row r="22" spans="1:16" s="14" customFormat="1" ht="13.5" customHeight="1">
      <c r="A22" s="166" t="s">
        <v>137</v>
      </c>
      <c r="B22" s="166" t="s">
        <v>130</v>
      </c>
      <c r="C22" s="166" t="s">
        <v>131</v>
      </c>
      <c r="D22" s="167" t="s">
        <v>138</v>
      </c>
      <c r="E22" s="168" t="s">
        <v>139</v>
      </c>
      <c r="F22" s="166" t="s">
        <v>134</v>
      </c>
      <c r="G22" s="169">
        <v>17.82</v>
      </c>
      <c r="H22" s="199">
        <v>0</v>
      </c>
      <c r="I22" s="170">
        <f>ROUND(G22*H22,2)</f>
        <v>0</v>
      </c>
      <c r="J22" s="171">
        <v>0</v>
      </c>
      <c r="K22" s="169">
        <f>G22*J22</f>
        <v>0</v>
      </c>
      <c r="L22" s="171">
        <v>0</v>
      </c>
      <c r="M22" s="169">
        <f>G22*L22</f>
        <v>0</v>
      </c>
      <c r="N22" s="205">
        <v>21</v>
      </c>
      <c r="O22" s="172">
        <v>8</v>
      </c>
      <c r="P22" s="173" t="s">
        <v>118</v>
      </c>
    </row>
    <row r="23" spans="4:19" s="14" customFormat="1" ht="15.75" customHeight="1">
      <c r="D23" s="174"/>
      <c r="E23" s="175" t="s">
        <v>140</v>
      </c>
      <c r="G23" s="176">
        <v>17.82</v>
      </c>
      <c r="H23" s="200"/>
      <c r="N23" s="200"/>
      <c r="P23" s="174" t="s">
        <v>118</v>
      </c>
      <c r="Q23" s="174" t="s">
        <v>118</v>
      </c>
      <c r="R23" s="174" t="s">
        <v>136</v>
      </c>
      <c r="S23" s="174" t="s">
        <v>110</v>
      </c>
    </row>
    <row r="24" spans="1:16" s="14" customFormat="1" ht="13.5" customHeight="1">
      <c r="A24" s="159" t="s">
        <v>141</v>
      </c>
      <c r="B24" s="159" t="s">
        <v>113</v>
      </c>
      <c r="C24" s="159" t="s">
        <v>142</v>
      </c>
      <c r="D24" s="160" t="s">
        <v>143</v>
      </c>
      <c r="E24" s="161" t="s">
        <v>144</v>
      </c>
      <c r="F24" s="159" t="s">
        <v>117</v>
      </c>
      <c r="G24" s="162">
        <v>225</v>
      </c>
      <c r="H24" s="198">
        <v>0</v>
      </c>
      <c r="I24" s="163">
        <f>ROUND(G24*H24,2)</f>
        <v>0</v>
      </c>
      <c r="J24" s="164">
        <v>0</v>
      </c>
      <c r="K24" s="162">
        <f>G24*J24</f>
        <v>0</v>
      </c>
      <c r="L24" s="164">
        <v>0</v>
      </c>
      <c r="M24" s="162">
        <f>G24*L24</f>
        <v>0</v>
      </c>
      <c r="N24" s="204">
        <v>21</v>
      </c>
      <c r="O24" s="165">
        <v>4</v>
      </c>
      <c r="P24" s="14" t="s">
        <v>118</v>
      </c>
    </row>
    <row r="25" spans="1:16" s="14" customFormat="1" ht="13.5" customHeight="1">
      <c r="A25" s="166" t="s">
        <v>145</v>
      </c>
      <c r="B25" s="166" t="s">
        <v>130</v>
      </c>
      <c r="C25" s="166" t="s">
        <v>131</v>
      </c>
      <c r="D25" s="167" t="s">
        <v>146</v>
      </c>
      <c r="E25" s="168" t="s">
        <v>147</v>
      </c>
      <c r="F25" s="166" t="s">
        <v>148</v>
      </c>
      <c r="G25" s="169">
        <v>5.625</v>
      </c>
      <c r="H25" s="199">
        <v>0</v>
      </c>
      <c r="I25" s="170">
        <f>ROUND(G25*H25,2)</f>
        <v>0</v>
      </c>
      <c r="J25" s="171">
        <v>0</v>
      </c>
      <c r="K25" s="169">
        <f>G25*J25</f>
        <v>0</v>
      </c>
      <c r="L25" s="171">
        <v>0</v>
      </c>
      <c r="M25" s="169">
        <f>G25*L25</f>
        <v>0</v>
      </c>
      <c r="N25" s="205">
        <v>21</v>
      </c>
      <c r="O25" s="172">
        <v>8</v>
      </c>
      <c r="P25" s="173" t="s">
        <v>118</v>
      </c>
    </row>
    <row r="26" spans="1:16" s="14" customFormat="1" ht="24" customHeight="1">
      <c r="A26" s="159" t="s">
        <v>149</v>
      </c>
      <c r="B26" s="159" t="s">
        <v>113</v>
      </c>
      <c r="C26" s="159" t="s">
        <v>126</v>
      </c>
      <c r="D26" s="160" t="s">
        <v>150</v>
      </c>
      <c r="E26" s="161" t="s">
        <v>151</v>
      </c>
      <c r="F26" s="159" t="s">
        <v>117</v>
      </c>
      <c r="G26" s="162">
        <v>225</v>
      </c>
      <c r="H26" s="198">
        <v>0</v>
      </c>
      <c r="I26" s="163">
        <f>ROUND(G26*H26,2)</f>
        <v>0</v>
      </c>
      <c r="J26" s="164">
        <v>0</v>
      </c>
      <c r="K26" s="162">
        <f>G26*J26</f>
        <v>0</v>
      </c>
      <c r="L26" s="164">
        <v>0</v>
      </c>
      <c r="M26" s="162">
        <f>G26*L26</f>
        <v>0</v>
      </c>
      <c r="N26" s="204">
        <v>21</v>
      </c>
      <c r="O26" s="165">
        <v>4</v>
      </c>
      <c r="P26" s="14" t="s">
        <v>118</v>
      </c>
    </row>
    <row r="27" spans="2:16" s="131" customFormat="1" ht="12.75" customHeight="1">
      <c r="B27" s="136" t="s">
        <v>68</v>
      </c>
      <c r="D27" s="137" t="s">
        <v>125</v>
      </c>
      <c r="E27" s="137" t="s">
        <v>152</v>
      </c>
      <c r="H27" s="197"/>
      <c r="I27" s="138">
        <f>SUM(I28:I31)</f>
        <v>0</v>
      </c>
      <c r="K27" s="139">
        <f>SUM(K28:K31)</f>
        <v>0</v>
      </c>
      <c r="M27" s="139">
        <f>SUM(M28:M31)</f>
        <v>0</v>
      </c>
      <c r="N27" s="197"/>
      <c r="P27" s="137" t="s">
        <v>111</v>
      </c>
    </row>
    <row r="28" spans="1:16" s="14" customFormat="1" ht="24" customHeight="1">
      <c r="A28" s="159" t="s">
        <v>153</v>
      </c>
      <c r="B28" s="159" t="s">
        <v>113</v>
      </c>
      <c r="C28" s="159" t="s">
        <v>114</v>
      </c>
      <c r="D28" s="160" t="s">
        <v>154</v>
      </c>
      <c r="E28" s="161" t="s">
        <v>155</v>
      </c>
      <c r="F28" s="159" t="s">
        <v>117</v>
      </c>
      <c r="G28" s="162">
        <v>744</v>
      </c>
      <c r="H28" s="198">
        <v>0</v>
      </c>
      <c r="I28" s="163">
        <f>ROUND(G28*H28,2)</f>
        <v>0</v>
      </c>
      <c r="J28" s="164">
        <v>0</v>
      </c>
      <c r="K28" s="162">
        <f>G28*J28</f>
        <v>0</v>
      </c>
      <c r="L28" s="164">
        <v>0</v>
      </c>
      <c r="M28" s="162">
        <f>G28*L28</f>
        <v>0</v>
      </c>
      <c r="N28" s="204">
        <v>21</v>
      </c>
      <c r="O28" s="165">
        <v>4</v>
      </c>
      <c r="P28" s="14" t="s">
        <v>118</v>
      </c>
    </row>
    <row r="29" spans="4:19" s="14" customFormat="1" ht="15.75" customHeight="1">
      <c r="D29" s="177"/>
      <c r="E29" s="178" t="s">
        <v>156</v>
      </c>
      <c r="G29" s="179"/>
      <c r="H29" s="200"/>
      <c r="N29" s="200"/>
      <c r="P29" s="177" t="s">
        <v>118</v>
      </c>
      <c r="Q29" s="177" t="s">
        <v>111</v>
      </c>
      <c r="R29" s="177" t="s">
        <v>136</v>
      </c>
      <c r="S29" s="177" t="s">
        <v>110</v>
      </c>
    </row>
    <row r="30" spans="4:19" s="14" customFormat="1" ht="15.75" customHeight="1">
      <c r="D30" s="174"/>
      <c r="E30" s="175" t="s">
        <v>157</v>
      </c>
      <c r="G30" s="176">
        <v>744</v>
      </c>
      <c r="H30" s="200"/>
      <c r="N30" s="200"/>
      <c r="P30" s="174" t="s">
        <v>118</v>
      </c>
      <c r="Q30" s="174" t="s">
        <v>118</v>
      </c>
      <c r="R30" s="174" t="s">
        <v>136</v>
      </c>
      <c r="S30" s="174" t="s">
        <v>110</v>
      </c>
    </row>
    <row r="31" spans="4:19" s="14" customFormat="1" ht="15.75" customHeight="1">
      <c r="D31" s="180"/>
      <c r="E31" s="181" t="s">
        <v>158</v>
      </c>
      <c r="G31" s="182">
        <v>744</v>
      </c>
      <c r="H31" s="200"/>
      <c r="N31" s="200"/>
      <c r="P31" s="180" t="s">
        <v>118</v>
      </c>
      <c r="Q31" s="180" t="s">
        <v>125</v>
      </c>
      <c r="R31" s="180" t="s">
        <v>136</v>
      </c>
      <c r="S31" s="180" t="s">
        <v>111</v>
      </c>
    </row>
    <row r="32" spans="2:16" s="131" customFormat="1" ht="12.75" customHeight="1">
      <c r="B32" s="136" t="s">
        <v>68</v>
      </c>
      <c r="D32" s="137" t="s">
        <v>129</v>
      </c>
      <c r="E32" s="137" t="s">
        <v>159</v>
      </c>
      <c r="H32" s="197"/>
      <c r="I32" s="138">
        <f>SUM(I33:I47)</f>
        <v>0</v>
      </c>
      <c r="K32" s="139">
        <f>SUM(K33:K47)</f>
        <v>0</v>
      </c>
      <c r="M32" s="139">
        <f>SUM(M33:M47)</f>
        <v>0</v>
      </c>
      <c r="N32" s="197"/>
      <c r="P32" s="137" t="s">
        <v>111</v>
      </c>
    </row>
    <row r="33" spans="1:16" s="14" customFormat="1" ht="13.5" customHeight="1">
      <c r="A33" s="159" t="s">
        <v>160</v>
      </c>
      <c r="B33" s="159" t="s">
        <v>113</v>
      </c>
      <c r="C33" s="159" t="s">
        <v>114</v>
      </c>
      <c r="D33" s="160" t="s">
        <v>161</v>
      </c>
      <c r="E33" s="161" t="s">
        <v>162</v>
      </c>
      <c r="F33" s="159" t="s">
        <v>117</v>
      </c>
      <c r="G33" s="162">
        <v>19</v>
      </c>
      <c r="H33" s="198">
        <v>0</v>
      </c>
      <c r="I33" s="163">
        <f>ROUND(G33*H33,2)</f>
        <v>0</v>
      </c>
      <c r="J33" s="164">
        <v>0</v>
      </c>
      <c r="K33" s="162">
        <f>G33*J33</f>
        <v>0</v>
      </c>
      <c r="L33" s="164">
        <v>0</v>
      </c>
      <c r="M33" s="162">
        <f>G33*L33</f>
        <v>0</v>
      </c>
      <c r="N33" s="204">
        <v>21</v>
      </c>
      <c r="O33" s="165">
        <v>4</v>
      </c>
      <c r="P33" s="14" t="s">
        <v>118</v>
      </c>
    </row>
    <row r="34" spans="1:16" s="14" customFormat="1" ht="13.5" customHeight="1">
      <c r="A34" s="159" t="s">
        <v>163</v>
      </c>
      <c r="B34" s="159" t="s">
        <v>113</v>
      </c>
      <c r="C34" s="159" t="s">
        <v>114</v>
      </c>
      <c r="D34" s="160" t="s">
        <v>164</v>
      </c>
      <c r="E34" s="161" t="s">
        <v>165</v>
      </c>
      <c r="F34" s="159" t="s">
        <v>117</v>
      </c>
      <c r="G34" s="162">
        <v>2840</v>
      </c>
      <c r="H34" s="198">
        <v>0</v>
      </c>
      <c r="I34" s="163">
        <f>ROUND(G34*H34,2)</f>
        <v>0</v>
      </c>
      <c r="J34" s="164">
        <v>0</v>
      </c>
      <c r="K34" s="162">
        <f>G34*J34</f>
        <v>0</v>
      </c>
      <c r="L34" s="164">
        <v>0</v>
      </c>
      <c r="M34" s="162">
        <f>G34*L34</f>
        <v>0</v>
      </c>
      <c r="N34" s="204">
        <v>21</v>
      </c>
      <c r="O34" s="165">
        <v>4</v>
      </c>
      <c r="P34" s="14" t="s">
        <v>118</v>
      </c>
    </row>
    <row r="35" spans="4:19" s="14" customFormat="1" ht="15.75" customHeight="1">
      <c r="D35" s="177"/>
      <c r="E35" s="178" t="s">
        <v>166</v>
      </c>
      <c r="G35" s="179"/>
      <c r="H35" s="200"/>
      <c r="N35" s="200"/>
      <c r="P35" s="177" t="s">
        <v>118</v>
      </c>
      <c r="Q35" s="177" t="s">
        <v>111</v>
      </c>
      <c r="R35" s="177" t="s">
        <v>136</v>
      </c>
      <c r="S35" s="177" t="s">
        <v>110</v>
      </c>
    </row>
    <row r="36" spans="4:19" s="14" customFormat="1" ht="15.75" customHeight="1">
      <c r="D36" s="174"/>
      <c r="E36" s="175" t="s">
        <v>167</v>
      </c>
      <c r="G36" s="176">
        <v>2840</v>
      </c>
      <c r="H36" s="200"/>
      <c r="N36" s="200"/>
      <c r="P36" s="174" t="s">
        <v>118</v>
      </c>
      <c r="Q36" s="174" t="s">
        <v>118</v>
      </c>
      <c r="R36" s="174" t="s">
        <v>136</v>
      </c>
      <c r="S36" s="174" t="s">
        <v>111</v>
      </c>
    </row>
    <row r="37" spans="4:19" s="14" customFormat="1" ht="15.75" customHeight="1">
      <c r="D37" s="180"/>
      <c r="E37" s="181" t="s">
        <v>158</v>
      </c>
      <c r="G37" s="182">
        <v>2840</v>
      </c>
      <c r="H37" s="200"/>
      <c r="N37" s="200"/>
      <c r="P37" s="180" t="s">
        <v>118</v>
      </c>
      <c r="Q37" s="180" t="s">
        <v>125</v>
      </c>
      <c r="R37" s="180" t="s">
        <v>136</v>
      </c>
      <c r="S37" s="180" t="s">
        <v>110</v>
      </c>
    </row>
    <row r="38" spans="1:16" s="14" customFormat="1" ht="24" customHeight="1">
      <c r="A38" s="159" t="s">
        <v>168</v>
      </c>
      <c r="B38" s="159" t="s">
        <v>113</v>
      </c>
      <c r="C38" s="159" t="s">
        <v>114</v>
      </c>
      <c r="D38" s="160" t="s">
        <v>169</v>
      </c>
      <c r="E38" s="161" t="s">
        <v>170</v>
      </c>
      <c r="F38" s="159" t="s">
        <v>117</v>
      </c>
      <c r="G38" s="162">
        <v>2115</v>
      </c>
      <c r="H38" s="198">
        <v>0</v>
      </c>
      <c r="I38" s="163">
        <f aca="true" t="shared" si="0" ref="I38:I47">ROUND(G38*H38,2)</f>
        <v>0</v>
      </c>
      <c r="J38" s="164">
        <v>0</v>
      </c>
      <c r="K38" s="162">
        <f aca="true" t="shared" si="1" ref="K38:K47">G38*J38</f>
        <v>0</v>
      </c>
      <c r="L38" s="164">
        <v>0</v>
      </c>
      <c r="M38" s="162">
        <f aca="true" t="shared" si="2" ref="M38:M47">G38*L38</f>
        <v>0</v>
      </c>
      <c r="N38" s="204">
        <v>21</v>
      </c>
      <c r="O38" s="165">
        <v>4</v>
      </c>
      <c r="P38" s="14" t="s">
        <v>118</v>
      </c>
    </row>
    <row r="39" spans="1:16" s="14" customFormat="1" ht="24" customHeight="1">
      <c r="A39" s="159" t="s">
        <v>171</v>
      </c>
      <c r="B39" s="159" t="s">
        <v>113</v>
      </c>
      <c r="C39" s="159" t="s">
        <v>114</v>
      </c>
      <c r="D39" s="160" t="s">
        <v>172</v>
      </c>
      <c r="E39" s="161" t="s">
        <v>173</v>
      </c>
      <c r="F39" s="159" t="s">
        <v>117</v>
      </c>
      <c r="G39" s="162">
        <v>2115</v>
      </c>
      <c r="H39" s="198">
        <v>0</v>
      </c>
      <c r="I39" s="163">
        <f t="shared" si="0"/>
        <v>0</v>
      </c>
      <c r="J39" s="164">
        <v>0</v>
      </c>
      <c r="K39" s="162">
        <f t="shared" si="1"/>
        <v>0</v>
      </c>
      <c r="L39" s="164">
        <v>0</v>
      </c>
      <c r="M39" s="162">
        <f t="shared" si="2"/>
        <v>0</v>
      </c>
      <c r="N39" s="204">
        <v>21</v>
      </c>
      <c r="O39" s="165">
        <v>4</v>
      </c>
      <c r="P39" s="14" t="s">
        <v>118</v>
      </c>
    </row>
    <row r="40" spans="1:16" s="14" customFormat="1" ht="13.5" customHeight="1">
      <c r="A40" s="159" t="s">
        <v>174</v>
      </c>
      <c r="B40" s="159" t="s">
        <v>113</v>
      </c>
      <c r="C40" s="159" t="s">
        <v>114</v>
      </c>
      <c r="D40" s="160" t="s">
        <v>175</v>
      </c>
      <c r="E40" s="161" t="s">
        <v>176</v>
      </c>
      <c r="F40" s="159" t="s">
        <v>117</v>
      </c>
      <c r="G40" s="162">
        <v>19</v>
      </c>
      <c r="H40" s="198">
        <v>0</v>
      </c>
      <c r="I40" s="163">
        <f t="shared" si="0"/>
        <v>0</v>
      </c>
      <c r="J40" s="164">
        <v>0</v>
      </c>
      <c r="K40" s="162">
        <f t="shared" si="1"/>
        <v>0</v>
      </c>
      <c r="L40" s="164">
        <v>0</v>
      </c>
      <c r="M40" s="162">
        <f t="shared" si="2"/>
        <v>0</v>
      </c>
      <c r="N40" s="204">
        <v>21</v>
      </c>
      <c r="O40" s="165">
        <v>4</v>
      </c>
      <c r="P40" s="14" t="s">
        <v>118</v>
      </c>
    </row>
    <row r="41" spans="1:16" s="14" customFormat="1" ht="13.5" customHeight="1">
      <c r="A41" s="166" t="s">
        <v>177</v>
      </c>
      <c r="B41" s="166" t="s">
        <v>130</v>
      </c>
      <c r="C41" s="166" t="s">
        <v>131</v>
      </c>
      <c r="D41" s="167" t="s">
        <v>178</v>
      </c>
      <c r="E41" s="168" t="s">
        <v>179</v>
      </c>
      <c r="F41" s="166" t="s">
        <v>117</v>
      </c>
      <c r="G41" s="169">
        <v>16</v>
      </c>
      <c r="H41" s="199">
        <v>0</v>
      </c>
      <c r="I41" s="170">
        <f t="shared" si="0"/>
        <v>0</v>
      </c>
      <c r="J41" s="171">
        <v>0</v>
      </c>
      <c r="K41" s="169">
        <f t="shared" si="1"/>
        <v>0</v>
      </c>
      <c r="L41" s="171">
        <v>0</v>
      </c>
      <c r="M41" s="169">
        <f t="shared" si="2"/>
        <v>0</v>
      </c>
      <c r="N41" s="205">
        <v>21</v>
      </c>
      <c r="O41" s="172">
        <v>8</v>
      </c>
      <c r="P41" s="173" t="s">
        <v>118</v>
      </c>
    </row>
    <row r="42" spans="1:16" s="14" customFormat="1" ht="13.5" customHeight="1">
      <c r="A42" s="166" t="s">
        <v>180</v>
      </c>
      <c r="B42" s="166" t="s">
        <v>130</v>
      </c>
      <c r="C42" s="166" t="s">
        <v>131</v>
      </c>
      <c r="D42" s="167" t="s">
        <v>181</v>
      </c>
      <c r="E42" s="168" t="s">
        <v>182</v>
      </c>
      <c r="F42" s="166" t="s">
        <v>117</v>
      </c>
      <c r="G42" s="169">
        <v>3</v>
      </c>
      <c r="H42" s="199">
        <v>0</v>
      </c>
      <c r="I42" s="170">
        <f t="shared" si="0"/>
        <v>0</v>
      </c>
      <c r="J42" s="171">
        <v>0</v>
      </c>
      <c r="K42" s="169">
        <f t="shared" si="1"/>
        <v>0</v>
      </c>
      <c r="L42" s="171">
        <v>0</v>
      </c>
      <c r="M42" s="169">
        <f t="shared" si="2"/>
        <v>0</v>
      </c>
      <c r="N42" s="205">
        <v>21</v>
      </c>
      <c r="O42" s="172">
        <v>8</v>
      </c>
      <c r="P42" s="173" t="s">
        <v>118</v>
      </c>
    </row>
    <row r="43" spans="1:16" s="14" customFormat="1" ht="13.5" customHeight="1">
      <c r="A43" s="159" t="s">
        <v>183</v>
      </c>
      <c r="B43" s="159" t="s">
        <v>113</v>
      </c>
      <c r="C43" s="159" t="s">
        <v>114</v>
      </c>
      <c r="D43" s="160" t="s">
        <v>184</v>
      </c>
      <c r="E43" s="161" t="s">
        <v>185</v>
      </c>
      <c r="F43" s="159" t="s">
        <v>117</v>
      </c>
      <c r="G43" s="162">
        <v>255</v>
      </c>
      <c r="H43" s="198">
        <v>0</v>
      </c>
      <c r="I43" s="163">
        <f t="shared" si="0"/>
        <v>0</v>
      </c>
      <c r="J43" s="164">
        <v>0</v>
      </c>
      <c r="K43" s="162">
        <f t="shared" si="1"/>
        <v>0</v>
      </c>
      <c r="L43" s="164">
        <v>0</v>
      </c>
      <c r="M43" s="162">
        <f t="shared" si="2"/>
        <v>0</v>
      </c>
      <c r="N43" s="204">
        <v>21</v>
      </c>
      <c r="O43" s="165">
        <v>4</v>
      </c>
      <c r="P43" s="14" t="s">
        <v>118</v>
      </c>
    </row>
    <row r="44" spans="1:16" s="14" customFormat="1" ht="13.5" customHeight="1">
      <c r="A44" s="166" t="s">
        <v>186</v>
      </c>
      <c r="B44" s="166" t="s">
        <v>130</v>
      </c>
      <c r="C44" s="166" t="s">
        <v>131</v>
      </c>
      <c r="D44" s="167" t="s">
        <v>187</v>
      </c>
      <c r="E44" s="168" t="s">
        <v>188</v>
      </c>
      <c r="F44" s="166" t="s">
        <v>117</v>
      </c>
      <c r="G44" s="169">
        <v>255</v>
      </c>
      <c r="H44" s="199">
        <v>0</v>
      </c>
      <c r="I44" s="170">
        <f t="shared" si="0"/>
        <v>0</v>
      </c>
      <c r="J44" s="171">
        <v>0</v>
      </c>
      <c r="K44" s="169">
        <f t="shared" si="1"/>
        <v>0</v>
      </c>
      <c r="L44" s="171">
        <v>0</v>
      </c>
      <c r="M44" s="169">
        <f t="shared" si="2"/>
        <v>0</v>
      </c>
      <c r="N44" s="205">
        <v>21</v>
      </c>
      <c r="O44" s="172">
        <v>8</v>
      </c>
      <c r="P44" s="173" t="s">
        <v>118</v>
      </c>
    </row>
    <row r="45" spans="1:16" s="14" customFormat="1" ht="24" customHeight="1">
      <c r="A45" s="159" t="s">
        <v>189</v>
      </c>
      <c r="B45" s="159" t="s">
        <v>113</v>
      </c>
      <c r="C45" s="159" t="s">
        <v>114</v>
      </c>
      <c r="D45" s="160" t="s">
        <v>190</v>
      </c>
      <c r="E45" s="161" t="s">
        <v>191</v>
      </c>
      <c r="F45" s="159" t="s">
        <v>117</v>
      </c>
      <c r="G45" s="162">
        <v>470</v>
      </c>
      <c r="H45" s="198">
        <v>0</v>
      </c>
      <c r="I45" s="163">
        <f t="shared" si="0"/>
        <v>0</v>
      </c>
      <c r="J45" s="164">
        <v>0</v>
      </c>
      <c r="K45" s="162">
        <f t="shared" si="1"/>
        <v>0</v>
      </c>
      <c r="L45" s="164">
        <v>0</v>
      </c>
      <c r="M45" s="162">
        <f t="shared" si="2"/>
        <v>0</v>
      </c>
      <c r="N45" s="204">
        <v>21</v>
      </c>
      <c r="O45" s="165">
        <v>4</v>
      </c>
      <c r="P45" s="14" t="s">
        <v>118</v>
      </c>
    </row>
    <row r="46" spans="1:16" s="14" customFormat="1" ht="13.5" customHeight="1">
      <c r="A46" s="166" t="s">
        <v>192</v>
      </c>
      <c r="B46" s="166" t="s">
        <v>130</v>
      </c>
      <c r="C46" s="166" t="s">
        <v>131</v>
      </c>
      <c r="D46" s="167" t="s">
        <v>193</v>
      </c>
      <c r="E46" s="168" t="s">
        <v>194</v>
      </c>
      <c r="F46" s="166" t="s">
        <v>117</v>
      </c>
      <c r="G46" s="169">
        <v>470</v>
      </c>
      <c r="H46" s="199">
        <v>0</v>
      </c>
      <c r="I46" s="170">
        <f t="shared" si="0"/>
        <v>0</v>
      </c>
      <c r="J46" s="171">
        <v>0</v>
      </c>
      <c r="K46" s="169">
        <f t="shared" si="1"/>
        <v>0</v>
      </c>
      <c r="L46" s="171">
        <v>0</v>
      </c>
      <c r="M46" s="169">
        <f t="shared" si="2"/>
        <v>0</v>
      </c>
      <c r="N46" s="205">
        <v>21</v>
      </c>
      <c r="O46" s="172">
        <v>8</v>
      </c>
      <c r="P46" s="173" t="s">
        <v>118</v>
      </c>
    </row>
    <row r="47" spans="1:16" s="14" customFormat="1" ht="24" customHeight="1">
      <c r="A47" s="159" t="s">
        <v>195</v>
      </c>
      <c r="B47" s="159" t="s">
        <v>113</v>
      </c>
      <c r="C47" s="159" t="s">
        <v>114</v>
      </c>
      <c r="D47" s="160" t="s">
        <v>196</v>
      </c>
      <c r="E47" s="161" t="s">
        <v>197</v>
      </c>
      <c r="F47" s="159" t="s">
        <v>124</v>
      </c>
      <c r="G47" s="162">
        <v>30</v>
      </c>
      <c r="H47" s="198">
        <v>0</v>
      </c>
      <c r="I47" s="163">
        <f t="shared" si="0"/>
        <v>0</v>
      </c>
      <c r="J47" s="164">
        <v>0</v>
      </c>
      <c r="K47" s="162">
        <f t="shared" si="1"/>
        <v>0</v>
      </c>
      <c r="L47" s="164">
        <v>0</v>
      </c>
      <c r="M47" s="162">
        <f t="shared" si="2"/>
        <v>0</v>
      </c>
      <c r="N47" s="204">
        <v>21</v>
      </c>
      <c r="O47" s="165">
        <v>4</v>
      </c>
      <c r="P47" s="14" t="s">
        <v>118</v>
      </c>
    </row>
    <row r="48" spans="2:16" s="131" customFormat="1" ht="12.75" customHeight="1">
      <c r="B48" s="136" t="s">
        <v>68</v>
      </c>
      <c r="D48" s="137" t="s">
        <v>145</v>
      </c>
      <c r="E48" s="137" t="s">
        <v>198</v>
      </c>
      <c r="H48" s="197"/>
      <c r="I48" s="138">
        <f>SUM(I49:I52)</f>
        <v>0</v>
      </c>
      <c r="K48" s="139">
        <f>SUM(K49:K52)</f>
        <v>0</v>
      </c>
      <c r="M48" s="139">
        <f>SUM(M49:M52)</f>
        <v>0</v>
      </c>
      <c r="N48" s="197"/>
      <c r="P48" s="137" t="s">
        <v>111</v>
      </c>
    </row>
    <row r="49" spans="1:16" s="14" customFormat="1" ht="24" customHeight="1">
      <c r="A49" s="159" t="s">
        <v>199</v>
      </c>
      <c r="B49" s="159" t="s">
        <v>113</v>
      </c>
      <c r="C49" s="159" t="s">
        <v>200</v>
      </c>
      <c r="D49" s="160" t="s">
        <v>201</v>
      </c>
      <c r="E49" s="161" t="s">
        <v>202</v>
      </c>
      <c r="F49" s="159" t="s">
        <v>124</v>
      </c>
      <c r="G49" s="162">
        <v>30</v>
      </c>
      <c r="H49" s="198">
        <v>0</v>
      </c>
      <c r="I49" s="163">
        <f>ROUND(G49*H49,2)</f>
        <v>0</v>
      </c>
      <c r="J49" s="164">
        <v>0</v>
      </c>
      <c r="K49" s="162">
        <f>G49*J49</f>
        <v>0</v>
      </c>
      <c r="L49" s="164">
        <v>0</v>
      </c>
      <c r="M49" s="162">
        <f>G49*L49</f>
        <v>0</v>
      </c>
      <c r="N49" s="204">
        <v>21</v>
      </c>
      <c r="O49" s="165">
        <v>4</v>
      </c>
      <c r="P49" s="14" t="s">
        <v>118</v>
      </c>
    </row>
    <row r="50" spans="1:16" s="14" customFormat="1" ht="13.5" customHeight="1">
      <c r="A50" s="166" t="s">
        <v>203</v>
      </c>
      <c r="B50" s="166" t="s">
        <v>130</v>
      </c>
      <c r="C50" s="166" t="s">
        <v>131</v>
      </c>
      <c r="D50" s="167" t="s">
        <v>204</v>
      </c>
      <c r="E50" s="168" t="s">
        <v>205</v>
      </c>
      <c r="F50" s="166" t="s">
        <v>124</v>
      </c>
      <c r="G50" s="169">
        <v>30</v>
      </c>
      <c r="H50" s="199">
        <v>0</v>
      </c>
      <c r="I50" s="170">
        <f>ROUND(G50*H50,2)</f>
        <v>0</v>
      </c>
      <c r="J50" s="171">
        <v>0</v>
      </c>
      <c r="K50" s="169">
        <f>G50*J50</f>
        <v>0</v>
      </c>
      <c r="L50" s="171">
        <v>0</v>
      </c>
      <c r="M50" s="169">
        <f>G50*L50</f>
        <v>0</v>
      </c>
      <c r="N50" s="205">
        <v>21</v>
      </c>
      <c r="O50" s="172">
        <v>8</v>
      </c>
      <c r="P50" s="173" t="s">
        <v>118</v>
      </c>
    </row>
    <row r="51" spans="1:16" s="14" customFormat="1" ht="24" customHeight="1">
      <c r="A51" s="159" t="s">
        <v>206</v>
      </c>
      <c r="B51" s="159" t="s">
        <v>113</v>
      </c>
      <c r="C51" s="159" t="s">
        <v>200</v>
      </c>
      <c r="D51" s="160" t="s">
        <v>207</v>
      </c>
      <c r="E51" s="161" t="s">
        <v>208</v>
      </c>
      <c r="F51" s="159" t="s">
        <v>209</v>
      </c>
      <c r="G51" s="162">
        <v>8</v>
      </c>
      <c r="H51" s="198">
        <v>0</v>
      </c>
      <c r="I51" s="163">
        <f>ROUND(G51*H51,2)</f>
        <v>0</v>
      </c>
      <c r="J51" s="164">
        <v>0</v>
      </c>
      <c r="K51" s="162">
        <f>G51*J51</f>
        <v>0</v>
      </c>
      <c r="L51" s="164">
        <v>0</v>
      </c>
      <c r="M51" s="162">
        <f>G51*L51</f>
        <v>0</v>
      </c>
      <c r="N51" s="204">
        <v>21</v>
      </c>
      <c r="O51" s="165">
        <v>4</v>
      </c>
      <c r="P51" s="14" t="s">
        <v>118</v>
      </c>
    </row>
    <row r="52" spans="1:16" s="14" customFormat="1" ht="13.5" customHeight="1">
      <c r="A52" s="159" t="s">
        <v>210</v>
      </c>
      <c r="B52" s="159" t="s">
        <v>113</v>
      </c>
      <c r="C52" s="159" t="s">
        <v>200</v>
      </c>
      <c r="D52" s="160" t="s">
        <v>211</v>
      </c>
      <c r="E52" s="161" t="s">
        <v>212</v>
      </c>
      <c r="F52" s="159" t="s">
        <v>124</v>
      </c>
      <c r="G52" s="162">
        <v>30</v>
      </c>
      <c r="H52" s="198">
        <v>0</v>
      </c>
      <c r="I52" s="163">
        <f>ROUND(G52*H52,2)</f>
        <v>0</v>
      </c>
      <c r="J52" s="164">
        <v>0</v>
      </c>
      <c r="K52" s="162">
        <f>G52*J52</f>
        <v>0</v>
      </c>
      <c r="L52" s="164">
        <v>0</v>
      </c>
      <c r="M52" s="162">
        <f>G52*L52</f>
        <v>0</v>
      </c>
      <c r="N52" s="204">
        <v>21</v>
      </c>
      <c r="O52" s="165">
        <v>4</v>
      </c>
      <c r="P52" s="14" t="s">
        <v>118</v>
      </c>
    </row>
    <row r="53" spans="2:16" s="131" customFormat="1" ht="12.75" customHeight="1">
      <c r="B53" s="136" t="s">
        <v>68</v>
      </c>
      <c r="D53" s="137" t="s">
        <v>149</v>
      </c>
      <c r="E53" s="137" t="s">
        <v>213</v>
      </c>
      <c r="H53" s="197"/>
      <c r="I53" s="138">
        <f>I54+SUM(I55:I65)</f>
        <v>0</v>
      </c>
      <c r="K53" s="139">
        <f>K54+SUM(K55:K65)</f>
        <v>0</v>
      </c>
      <c r="M53" s="139">
        <f>M54+SUM(M55:M65)</f>
        <v>0</v>
      </c>
      <c r="N53" s="197"/>
      <c r="P53" s="137" t="s">
        <v>111</v>
      </c>
    </row>
    <row r="54" spans="1:16" s="14" customFormat="1" ht="24" customHeight="1">
      <c r="A54" s="159" t="s">
        <v>214</v>
      </c>
      <c r="B54" s="159" t="s">
        <v>113</v>
      </c>
      <c r="C54" s="159" t="s">
        <v>114</v>
      </c>
      <c r="D54" s="160" t="s">
        <v>215</v>
      </c>
      <c r="E54" s="161" t="s">
        <v>216</v>
      </c>
      <c r="F54" s="159" t="s">
        <v>124</v>
      </c>
      <c r="G54" s="162">
        <v>1030</v>
      </c>
      <c r="H54" s="198">
        <v>0</v>
      </c>
      <c r="I54" s="163">
        <f aca="true" t="shared" si="3" ref="I54:I64">ROUND(G54*H54,2)</f>
        <v>0</v>
      </c>
      <c r="J54" s="164">
        <v>0</v>
      </c>
      <c r="K54" s="162">
        <f aca="true" t="shared" si="4" ref="K54:K64">G54*J54</f>
        <v>0</v>
      </c>
      <c r="L54" s="164">
        <v>0</v>
      </c>
      <c r="M54" s="162">
        <f aca="true" t="shared" si="5" ref="M54:M64">G54*L54</f>
        <v>0</v>
      </c>
      <c r="N54" s="204">
        <v>21</v>
      </c>
      <c r="O54" s="165">
        <v>4</v>
      </c>
      <c r="P54" s="14" t="s">
        <v>118</v>
      </c>
    </row>
    <row r="55" spans="1:16" s="14" customFormat="1" ht="13.5" customHeight="1">
      <c r="A55" s="166" t="s">
        <v>217</v>
      </c>
      <c r="B55" s="166" t="s">
        <v>130</v>
      </c>
      <c r="C55" s="166" t="s">
        <v>131</v>
      </c>
      <c r="D55" s="167" t="s">
        <v>218</v>
      </c>
      <c r="E55" s="168" t="s">
        <v>219</v>
      </c>
      <c r="F55" s="166" t="s">
        <v>220</v>
      </c>
      <c r="G55" s="169">
        <v>1030</v>
      </c>
      <c r="H55" s="199">
        <v>0</v>
      </c>
      <c r="I55" s="170">
        <f t="shared" si="3"/>
        <v>0</v>
      </c>
      <c r="J55" s="171">
        <v>0</v>
      </c>
      <c r="K55" s="169">
        <f t="shared" si="4"/>
        <v>0</v>
      </c>
      <c r="L55" s="171">
        <v>0</v>
      </c>
      <c r="M55" s="169">
        <f t="shared" si="5"/>
        <v>0</v>
      </c>
      <c r="N55" s="205">
        <v>21</v>
      </c>
      <c r="O55" s="172">
        <v>8</v>
      </c>
      <c r="P55" s="173" t="s">
        <v>118</v>
      </c>
    </row>
    <row r="56" spans="1:16" s="14" customFormat="1" ht="13.5" customHeight="1">
      <c r="A56" s="166" t="s">
        <v>221</v>
      </c>
      <c r="B56" s="166" t="s">
        <v>130</v>
      </c>
      <c r="C56" s="166" t="s">
        <v>131</v>
      </c>
      <c r="D56" s="167" t="s">
        <v>222</v>
      </c>
      <c r="E56" s="168" t="s">
        <v>223</v>
      </c>
      <c r="F56" s="166" t="s">
        <v>220</v>
      </c>
      <c r="G56" s="169">
        <v>120</v>
      </c>
      <c r="H56" s="199">
        <v>0</v>
      </c>
      <c r="I56" s="170">
        <f t="shared" si="3"/>
        <v>0</v>
      </c>
      <c r="J56" s="171">
        <v>0</v>
      </c>
      <c r="K56" s="169">
        <f t="shared" si="4"/>
        <v>0</v>
      </c>
      <c r="L56" s="171">
        <v>0</v>
      </c>
      <c r="M56" s="169">
        <f t="shared" si="5"/>
        <v>0</v>
      </c>
      <c r="N56" s="205">
        <v>21</v>
      </c>
      <c r="O56" s="172">
        <v>8</v>
      </c>
      <c r="P56" s="173" t="s">
        <v>118</v>
      </c>
    </row>
    <row r="57" spans="1:16" s="14" customFormat="1" ht="24" customHeight="1">
      <c r="A57" s="159" t="s">
        <v>224</v>
      </c>
      <c r="B57" s="159" t="s">
        <v>113</v>
      </c>
      <c r="C57" s="159" t="s">
        <v>114</v>
      </c>
      <c r="D57" s="160" t="s">
        <v>225</v>
      </c>
      <c r="E57" s="161" t="s">
        <v>226</v>
      </c>
      <c r="F57" s="159" t="s">
        <v>124</v>
      </c>
      <c r="G57" s="162">
        <v>470</v>
      </c>
      <c r="H57" s="198">
        <v>0</v>
      </c>
      <c r="I57" s="163">
        <f t="shared" si="3"/>
        <v>0</v>
      </c>
      <c r="J57" s="164">
        <v>0</v>
      </c>
      <c r="K57" s="162">
        <f t="shared" si="4"/>
        <v>0</v>
      </c>
      <c r="L57" s="164">
        <v>0</v>
      </c>
      <c r="M57" s="162">
        <f t="shared" si="5"/>
        <v>0</v>
      </c>
      <c r="N57" s="204">
        <v>21</v>
      </c>
      <c r="O57" s="165">
        <v>4</v>
      </c>
      <c r="P57" s="14" t="s">
        <v>118</v>
      </c>
    </row>
    <row r="58" spans="1:16" s="14" customFormat="1" ht="13.5" customHeight="1">
      <c r="A58" s="166" t="s">
        <v>227</v>
      </c>
      <c r="B58" s="166" t="s">
        <v>130</v>
      </c>
      <c r="C58" s="166" t="s">
        <v>131</v>
      </c>
      <c r="D58" s="167" t="s">
        <v>228</v>
      </c>
      <c r="E58" s="168" t="s">
        <v>229</v>
      </c>
      <c r="F58" s="166" t="s">
        <v>220</v>
      </c>
      <c r="G58" s="169">
        <v>470</v>
      </c>
      <c r="H58" s="199">
        <v>0</v>
      </c>
      <c r="I58" s="170">
        <f t="shared" si="3"/>
        <v>0</v>
      </c>
      <c r="J58" s="171">
        <v>0</v>
      </c>
      <c r="K58" s="169">
        <f t="shared" si="4"/>
        <v>0</v>
      </c>
      <c r="L58" s="171">
        <v>0</v>
      </c>
      <c r="M58" s="169">
        <f t="shared" si="5"/>
        <v>0</v>
      </c>
      <c r="N58" s="205">
        <v>21</v>
      </c>
      <c r="O58" s="172">
        <v>8</v>
      </c>
      <c r="P58" s="173" t="s">
        <v>118</v>
      </c>
    </row>
    <row r="59" spans="1:16" s="14" customFormat="1" ht="13.5" customHeight="1">
      <c r="A59" s="159" t="s">
        <v>230</v>
      </c>
      <c r="B59" s="159" t="s">
        <v>113</v>
      </c>
      <c r="C59" s="159" t="s">
        <v>114</v>
      </c>
      <c r="D59" s="160" t="s">
        <v>231</v>
      </c>
      <c r="E59" s="161" t="s">
        <v>232</v>
      </c>
      <c r="F59" s="159" t="s">
        <v>134</v>
      </c>
      <c r="G59" s="162">
        <v>2252</v>
      </c>
      <c r="H59" s="198">
        <v>0</v>
      </c>
      <c r="I59" s="163">
        <f t="shared" si="3"/>
        <v>0</v>
      </c>
      <c r="J59" s="164">
        <v>0</v>
      </c>
      <c r="K59" s="162">
        <f t="shared" si="4"/>
        <v>0</v>
      </c>
      <c r="L59" s="164">
        <v>0</v>
      </c>
      <c r="M59" s="162">
        <f t="shared" si="5"/>
        <v>0</v>
      </c>
      <c r="N59" s="204">
        <v>21</v>
      </c>
      <c r="O59" s="165">
        <v>4</v>
      </c>
      <c r="P59" s="14" t="s">
        <v>118</v>
      </c>
    </row>
    <row r="60" spans="1:16" s="14" customFormat="1" ht="13.5" customHeight="1">
      <c r="A60" s="159" t="s">
        <v>233</v>
      </c>
      <c r="B60" s="159" t="s">
        <v>113</v>
      </c>
      <c r="C60" s="159" t="s">
        <v>114</v>
      </c>
      <c r="D60" s="160" t="s">
        <v>234</v>
      </c>
      <c r="E60" s="161" t="s">
        <v>235</v>
      </c>
      <c r="F60" s="159" t="s">
        <v>134</v>
      </c>
      <c r="G60" s="162">
        <v>13512</v>
      </c>
      <c r="H60" s="198">
        <v>0</v>
      </c>
      <c r="I60" s="163">
        <f t="shared" si="3"/>
        <v>0</v>
      </c>
      <c r="J60" s="164">
        <v>0</v>
      </c>
      <c r="K60" s="162">
        <f t="shared" si="4"/>
        <v>0</v>
      </c>
      <c r="L60" s="164">
        <v>0</v>
      </c>
      <c r="M60" s="162">
        <f t="shared" si="5"/>
        <v>0</v>
      </c>
      <c r="N60" s="204">
        <v>21</v>
      </c>
      <c r="O60" s="165">
        <v>4</v>
      </c>
      <c r="P60" s="14" t="s">
        <v>118</v>
      </c>
    </row>
    <row r="61" spans="1:16" s="14" customFormat="1" ht="13.5" customHeight="1">
      <c r="A61" s="159" t="s">
        <v>236</v>
      </c>
      <c r="B61" s="159" t="s">
        <v>113</v>
      </c>
      <c r="C61" s="159" t="s">
        <v>114</v>
      </c>
      <c r="D61" s="160" t="s">
        <v>237</v>
      </c>
      <c r="E61" s="161" t="s">
        <v>238</v>
      </c>
      <c r="F61" s="159" t="s">
        <v>134</v>
      </c>
      <c r="G61" s="162">
        <v>2252</v>
      </c>
      <c r="H61" s="198">
        <v>0</v>
      </c>
      <c r="I61" s="163">
        <f t="shared" si="3"/>
        <v>0</v>
      </c>
      <c r="J61" s="164">
        <v>0</v>
      </c>
      <c r="K61" s="162">
        <f t="shared" si="4"/>
        <v>0</v>
      </c>
      <c r="L61" s="164">
        <v>0</v>
      </c>
      <c r="M61" s="162">
        <f t="shared" si="5"/>
        <v>0</v>
      </c>
      <c r="N61" s="204">
        <v>21</v>
      </c>
      <c r="O61" s="165">
        <v>4</v>
      </c>
      <c r="P61" s="14" t="s">
        <v>118</v>
      </c>
    </row>
    <row r="62" spans="1:16" s="14" customFormat="1" ht="13.5" customHeight="1">
      <c r="A62" s="159" t="s">
        <v>239</v>
      </c>
      <c r="B62" s="159" t="s">
        <v>113</v>
      </c>
      <c r="C62" s="159" t="s">
        <v>114</v>
      </c>
      <c r="D62" s="160" t="s">
        <v>240</v>
      </c>
      <c r="E62" s="161" t="s">
        <v>241</v>
      </c>
      <c r="F62" s="159" t="s">
        <v>134</v>
      </c>
      <c r="G62" s="162">
        <v>2252</v>
      </c>
      <c r="H62" s="198">
        <v>0</v>
      </c>
      <c r="I62" s="163">
        <f t="shared" si="3"/>
        <v>0</v>
      </c>
      <c r="J62" s="164">
        <v>0</v>
      </c>
      <c r="K62" s="162">
        <f t="shared" si="4"/>
        <v>0</v>
      </c>
      <c r="L62" s="164">
        <v>0</v>
      </c>
      <c r="M62" s="162">
        <f t="shared" si="5"/>
        <v>0</v>
      </c>
      <c r="N62" s="204">
        <v>21</v>
      </c>
      <c r="O62" s="165">
        <v>4</v>
      </c>
      <c r="P62" s="14" t="s">
        <v>118</v>
      </c>
    </row>
    <row r="63" spans="1:16" s="14" customFormat="1" ht="13.5" customHeight="1">
      <c r="A63" s="159" t="s">
        <v>242</v>
      </c>
      <c r="B63" s="159" t="s">
        <v>113</v>
      </c>
      <c r="C63" s="159" t="s">
        <v>114</v>
      </c>
      <c r="D63" s="160" t="s">
        <v>243</v>
      </c>
      <c r="E63" s="161" t="s">
        <v>244</v>
      </c>
      <c r="F63" s="159" t="s">
        <v>220</v>
      </c>
      <c r="G63" s="162">
        <v>1</v>
      </c>
      <c r="H63" s="198">
        <v>0</v>
      </c>
      <c r="I63" s="163">
        <f t="shared" si="3"/>
        <v>0</v>
      </c>
      <c r="J63" s="164">
        <v>0</v>
      </c>
      <c r="K63" s="162">
        <f t="shared" si="4"/>
        <v>0</v>
      </c>
      <c r="L63" s="164">
        <v>0</v>
      </c>
      <c r="M63" s="162">
        <f t="shared" si="5"/>
        <v>0</v>
      </c>
      <c r="N63" s="204">
        <v>21</v>
      </c>
      <c r="O63" s="165">
        <v>4</v>
      </c>
      <c r="P63" s="14" t="s">
        <v>118</v>
      </c>
    </row>
    <row r="64" spans="1:16" s="14" customFormat="1" ht="13.5" customHeight="1">
      <c r="A64" s="159" t="s">
        <v>245</v>
      </c>
      <c r="B64" s="159" t="s">
        <v>113</v>
      </c>
      <c r="C64" s="159" t="s">
        <v>114</v>
      </c>
      <c r="D64" s="160" t="s">
        <v>246</v>
      </c>
      <c r="E64" s="161" t="s">
        <v>247</v>
      </c>
      <c r="F64" s="159" t="s">
        <v>220</v>
      </c>
      <c r="G64" s="162">
        <v>1</v>
      </c>
      <c r="H64" s="198">
        <v>0</v>
      </c>
      <c r="I64" s="163">
        <f t="shared" si="3"/>
        <v>0</v>
      </c>
      <c r="J64" s="164">
        <v>0</v>
      </c>
      <c r="K64" s="162">
        <f t="shared" si="4"/>
        <v>0</v>
      </c>
      <c r="L64" s="164">
        <v>0</v>
      </c>
      <c r="M64" s="162">
        <f t="shared" si="5"/>
        <v>0</v>
      </c>
      <c r="N64" s="204">
        <v>21</v>
      </c>
      <c r="O64" s="165">
        <v>4</v>
      </c>
      <c r="P64" s="14" t="s">
        <v>118</v>
      </c>
    </row>
    <row r="65" spans="2:16" s="131" customFormat="1" ht="12.75" customHeight="1">
      <c r="B65" s="140" t="s">
        <v>68</v>
      </c>
      <c r="D65" s="141" t="s">
        <v>248</v>
      </c>
      <c r="E65" s="141" t="s">
        <v>249</v>
      </c>
      <c r="H65" s="197"/>
      <c r="I65" s="142">
        <f>SUM(I66:I67)</f>
        <v>0</v>
      </c>
      <c r="K65" s="143">
        <f>SUM(K66:K67)</f>
        <v>0</v>
      </c>
      <c r="M65" s="143">
        <f>SUM(M66:M67)</f>
        <v>0</v>
      </c>
      <c r="N65" s="197"/>
      <c r="P65" s="141" t="s">
        <v>118</v>
      </c>
    </row>
    <row r="66" spans="1:16" s="14" customFormat="1" ht="13.5" customHeight="1">
      <c r="A66" s="159" t="s">
        <v>250</v>
      </c>
      <c r="B66" s="159" t="s">
        <v>113</v>
      </c>
      <c r="C66" s="159" t="s">
        <v>114</v>
      </c>
      <c r="D66" s="160" t="s">
        <v>251</v>
      </c>
      <c r="E66" s="161" t="s">
        <v>252</v>
      </c>
      <c r="F66" s="159" t="s">
        <v>134</v>
      </c>
      <c r="G66" s="162">
        <v>557.35</v>
      </c>
      <c r="H66" s="198">
        <v>0</v>
      </c>
      <c r="I66" s="163">
        <f>ROUND(G66*H66,2)</f>
        <v>0</v>
      </c>
      <c r="J66" s="164">
        <v>0</v>
      </c>
      <c r="K66" s="162">
        <f>G66*J66</f>
        <v>0</v>
      </c>
      <c r="L66" s="164">
        <v>0</v>
      </c>
      <c r="M66" s="162">
        <f>G66*L66</f>
        <v>0</v>
      </c>
      <c r="N66" s="204">
        <v>21</v>
      </c>
      <c r="O66" s="165">
        <v>4</v>
      </c>
      <c r="P66" s="14" t="s">
        <v>121</v>
      </c>
    </row>
    <row r="67" spans="1:16" s="14" customFormat="1" ht="24" customHeight="1">
      <c r="A67" s="159" t="s">
        <v>253</v>
      </c>
      <c r="B67" s="159" t="s">
        <v>113</v>
      </c>
      <c r="C67" s="159" t="s">
        <v>114</v>
      </c>
      <c r="D67" s="160" t="s">
        <v>254</v>
      </c>
      <c r="E67" s="161" t="s">
        <v>255</v>
      </c>
      <c r="F67" s="159" t="s">
        <v>134</v>
      </c>
      <c r="G67" s="162">
        <v>557.35</v>
      </c>
      <c r="H67" s="198">
        <v>0</v>
      </c>
      <c r="I67" s="163">
        <f>ROUND(G67*H67,2)</f>
        <v>0</v>
      </c>
      <c r="J67" s="164">
        <v>0</v>
      </c>
      <c r="K67" s="162">
        <f>G67*J67</f>
        <v>0</v>
      </c>
      <c r="L67" s="164">
        <v>0</v>
      </c>
      <c r="M67" s="162">
        <f>G67*L67</f>
        <v>0</v>
      </c>
      <c r="N67" s="204">
        <v>21</v>
      </c>
      <c r="O67" s="165">
        <v>4</v>
      </c>
      <c r="P67" s="14" t="s">
        <v>121</v>
      </c>
    </row>
    <row r="68" spans="5:14" s="144" customFormat="1" ht="12.75" customHeight="1">
      <c r="E68" s="145" t="s">
        <v>93</v>
      </c>
      <c r="H68" s="201"/>
      <c r="I68" s="146">
        <f>I14</f>
        <v>0</v>
      </c>
      <c r="K68" s="147">
        <f>K14</f>
        <v>0</v>
      </c>
      <c r="M68" s="147">
        <f>M14</f>
        <v>0</v>
      </c>
      <c r="N68" s="201"/>
    </row>
  </sheetData>
  <sheetProtection password="CC35" sheet="1" objects="1" scenarios="1"/>
  <printOptions horizontalCentered="1"/>
  <pageMargins left="0.787401556968689" right="0.787401556968689" top="0.5905511975288391" bottom="0.5905511975288391" header="0" footer="0"/>
  <pageSetup fitToHeight="999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00390625" style="1" customWidth="1"/>
  </cols>
  <sheetData/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Majkl</cp:lastModifiedBy>
  <dcterms:modified xsi:type="dcterms:W3CDTF">2016-03-31T19:02:38Z</dcterms:modified>
  <cp:category/>
  <cp:version/>
  <cp:contentType/>
  <cp:contentStatus/>
</cp:coreProperties>
</file>