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<sst xmlns="http://schemas.openxmlformats.org/spreadsheetml/2006/main" count="249" uniqueCount="150">
  <si>
    <t>KRYCÍ LIST ROZPOČTU</t>
  </si>
  <si>
    <t>Název stavby</t>
  </si>
  <si>
    <t>Velké Přílepy - rek. ulice Pod Hájnicí, Příčná, Souběžná</t>
  </si>
  <si>
    <t>JKSO</t>
  </si>
  <si>
    <t xml:space="preserve"> </t>
  </si>
  <si>
    <t>Kód stavby</t>
  </si>
  <si>
    <t>12-018</t>
  </si>
  <si>
    <t>Název objektu</t>
  </si>
  <si>
    <t>Vedlejší rozpočtové náklady, ostatní náklady</t>
  </si>
  <si>
    <t>EČO</t>
  </si>
  <si>
    <t>Kód objektu</t>
  </si>
  <si>
    <t>VRN, OST</t>
  </si>
  <si>
    <t>Název části</t>
  </si>
  <si>
    <t>Místo</t>
  </si>
  <si>
    <t>Velké Přílepy</t>
  </si>
  <si>
    <t>Kód části</t>
  </si>
  <si>
    <t>Název podčásti</t>
  </si>
  <si>
    <t>Kód podčásti</t>
  </si>
  <si>
    <t>IČ</t>
  </si>
  <si>
    <t>DIČ</t>
  </si>
  <si>
    <t>Objednatel</t>
  </si>
  <si>
    <t>obec Velké Přílepy</t>
  </si>
  <si>
    <t>00241806</t>
  </si>
  <si>
    <t>CZ00241806</t>
  </si>
  <si>
    <t>Projektant</t>
  </si>
  <si>
    <t>Ing. Michal Hadraba</t>
  </si>
  <si>
    <t>67391842</t>
  </si>
  <si>
    <t>Zhotovitel</t>
  </si>
  <si>
    <t>Rozpočet číslo</t>
  </si>
  <si>
    <t>Zpracoval</t>
  </si>
  <si>
    <t>Dne</t>
  </si>
  <si>
    <t>29.03.2016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</si>
  <si>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</si>
  <si>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</si>
  <si>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</si>
  <si>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</si>
  <si>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</si>
  <si>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</si>
  <si>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</si>
  <si>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</si>
  <si>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</si>
  <si>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</si>
  <si>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</si>
  <si>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</si>
  <si>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</si>
  <si>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</si>
  <si>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</si>
  <si>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</si>
  <si>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</si>
  <si>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</si>
  <si>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</si>
  <si>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</si>
  <si>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</si>
  <si>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</si>
  <si>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</si>
  <si>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</si>
  <si>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</si>
  <si>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</si>
  <si>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</si>
  <si>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</si>
  <si>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</si>
  <si>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</si>
  <si>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</si>
  <si>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</si>
  <si>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</si>
  <si>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</si>
  <si>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</si>
  <si>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</si>
  <si>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</si>
  <si>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</si>
  <si>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</si>
  <si>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</si>
  <si>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</si>
  <si>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</si>
  <si>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</si>
  <si>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</si>
  <si>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</si>
  <si>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</si>
  <si>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</si>
  <si>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</si>
  <si>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</si>
  <si>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</si>
  <si>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</si>
  <si>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</si>
  <si>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</si>
  <si>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</si>
  <si>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</si>
  <si>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</si>
  <si>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</si>
  <si>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</si>
  <si>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</si>
  <si>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</si>
  <si>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</si>
  <si>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</si>
  <si>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</si>
  <si>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</si>
  <si>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</si>
  <si>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</si>
  <si>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</si>
  <si>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</si>
  <si>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</si>
  <si>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</si>
  <si>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</si>
  <si>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</si>
  <si>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</si>
  <si>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</si>
  <si>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</si>
  <si>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</si>
  <si>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</si>
  <si>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OST</t>
  </si>
  <si>
    <t>0</t>
  </si>
  <si>
    <t>1</t>
  </si>
  <si>
    <t>K</t>
  </si>
  <si>
    <t>800</t>
  </si>
  <si>
    <t>800100001</t>
  </si>
  <si>
    <t>soub</t>
  </si>
  <si>
    <t>Zařízení staveniště nutné pro úspěné provedení stavby, včetně případného připojení na inženýrské sítě</t>
  </si>
  <si>
    <t>P</t>
  </si>
  <si>
    <t>2</t>
  </si>
  <si>
    <t>800DOKL</t>
  </si>
  <si>
    <t>Doklady a měření požadované k předání díla</t>
  </si>
  <si>
    <t>3</t>
  </si>
  <si>
    <t>800DOPR</t>
  </si>
  <si>
    <t>Dopravní opatření</t>
  </si>
  <si>
    <t>Provizorní dopravní opatření pro dobu provádění stavby, zajištění pěšího přístupu k nemovitostem, zajištěný vyvážení odpadu, atd.</t>
  </si>
  <si>
    <t>4</t>
  </si>
  <si>
    <t>800FOT</t>
  </si>
  <si>
    <t>Fotodokumentace stavby</t>
  </si>
  <si>
    <t>Fotodokumentace průběhu stavby, která bude předána spolu se stavbou zhotoviteli</t>
  </si>
  <si>
    <t>5</t>
  </si>
  <si>
    <t>800GEO</t>
  </si>
  <si>
    <t>Geotechnický průzkum, geologický dozor</t>
  </si>
  <si>
    <t>Geotechnický průzkum základové spáry, geotechnický a geologický dozor stavby</t>
  </si>
  <si>
    <t>6</t>
  </si>
  <si>
    <t>800IKZK</t>
  </si>
  <si>
    <t>Individuální a komplexní zkoušky</t>
  </si>
  <si>
    <t>7</t>
  </si>
  <si>
    <t>800KPL</t>
  </si>
  <si>
    <t>Kompletační a inženýrská činnost zhotovitele</t>
  </si>
  <si>
    <t>8</t>
  </si>
  <si>
    <t>800OZN</t>
  </si>
  <si>
    <t>Označení stavby</t>
  </si>
  <si>
    <t>Označení stavby, včetně zabezpečenívýkopů, apod.</t>
  </si>
  <si>
    <t>9</t>
  </si>
  <si>
    <t>800PVL</t>
  </si>
  <si>
    <t>Příplatek na ztížené provozní vlivy</t>
  </si>
  <si>
    <t>Ztížení postupu výstavby dalšími vlivy, např. provádění stavby za provozu na komunikaci atd.</t>
  </si>
  <si>
    <t>10</t>
  </si>
  <si>
    <t>800VYT</t>
  </si>
  <si>
    <t>Vytýčení podzemních zařízení a stavby, rizika a zvláštní opatření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</si>
</sst>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3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i/>
      <sz val="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164" fontId="3" fillId="34" borderId="62" xfId="0" applyNumberFormat="1" applyFont="1" applyFill="1" applyBorder="1" applyAlignment="1" applyProtection="1">
      <alignment horizontal="center" vertical="center"/>
      <protection locked="0"/>
    </xf>
    <xf numFmtId="170" fontId="2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4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4" xfId="0" applyNumberFormat="1" applyFont="1" applyFill="1" applyBorder="1" applyAlignment="1" applyProtection="1">
      <alignment horizontal="right" vertical="center"/>
      <protection locked="0"/>
    </xf>
    <xf numFmtId="0" fontId="3" fillId="33" borderId="25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59" t="s">
        <v>2</v>
      </c>
      <c r="F5" s="160"/>
      <c r="G5" s="160"/>
      <c r="H5" s="160"/>
      <c r="I5" s="160"/>
      <c r="J5" s="161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62" t="s">
        <v>8</v>
      </c>
      <c r="F7" s="163"/>
      <c r="G7" s="163"/>
      <c r="H7" s="163"/>
      <c r="I7" s="163"/>
      <c r="J7" s="164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65" t="s">
        <v>4</v>
      </c>
      <c r="F9" s="166"/>
      <c r="G9" s="166"/>
      <c r="H9" s="166"/>
      <c r="I9" s="166"/>
      <c r="J9" s="167"/>
      <c r="K9" s="14"/>
      <c r="L9" s="14"/>
      <c r="M9" s="14"/>
      <c r="N9" s="14"/>
      <c r="O9" s="14" t="s">
        <v>13</v>
      </c>
      <c r="P9" s="168" t="s">
        <v>14</v>
      </c>
      <c r="Q9" s="166"/>
      <c r="R9" s="167"/>
      <c r="S9" s="18"/>
    </row>
    <row r="10" spans="1:19" ht="17.25" customHeight="1" hidden="1">
      <c r="A10" s="13"/>
      <c r="B10" s="14" t="s">
        <v>15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16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17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18</v>
      </c>
      <c r="P25" s="14" t="s">
        <v>19</v>
      </c>
      <c r="Q25" s="14"/>
      <c r="R25" s="14"/>
      <c r="S25" s="18"/>
    </row>
    <row r="26" spans="1:19" ht="17.25" customHeight="1">
      <c r="A26" s="13"/>
      <c r="B26" s="14" t="s">
        <v>20</v>
      </c>
      <c r="C26" s="14"/>
      <c r="D26" s="14"/>
      <c r="E26" s="15" t="s">
        <v>21</v>
      </c>
      <c r="F26" s="26"/>
      <c r="G26" s="26"/>
      <c r="H26" s="26"/>
      <c r="I26" s="26"/>
      <c r="J26" s="17"/>
      <c r="K26" s="14"/>
      <c r="L26" s="14"/>
      <c r="M26" s="14"/>
      <c r="N26" s="14"/>
      <c r="O26" s="27" t="s">
        <v>22</v>
      </c>
      <c r="P26" s="28" t="s">
        <v>23</v>
      </c>
      <c r="Q26" s="29"/>
      <c r="R26" s="30"/>
      <c r="S26" s="18"/>
    </row>
    <row r="27" spans="1:19" ht="17.25" customHeight="1">
      <c r="A27" s="13"/>
      <c r="B27" s="14" t="s">
        <v>24</v>
      </c>
      <c r="C27" s="14"/>
      <c r="D27" s="14"/>
      <c r="E27" s="23" t="s">
        <v>25</v>
      </c>
      <c r="F27" s="14"/>
      <c r="G27" s="14"/>
      <c r="H27" s="14"/>
      <c r="I27" s="14"/>
      <c r="J27" s="20"/>
      <c r="K27" s="14"/>
      <c r="L27" s="14"/>
      <c r="M27" s="14"/>
      <c r="N27" s="14"/>
      <c r="O27" s="27" t="s">
        <v>26</v>
      </c>
      <c r="P27" s="28"/>
      <c r="Q27" s="29"/>
      <c r="R27" s="30"/>
      <c r="S27" s="18"/>
    </row>
    <row r="28" spans="1:19" ht="17.25" customHeight="1">
      <c r="A28" s="13"/>
      <c r="B28" s="14" t="s">
        <v>27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28</v>
      </c>
      <c r="F30" s="14"/>
      <c r="G30" s="14" t="s">
        <v>29</v>
      </c>
      <c r="H30" s="14"/>
      <c r="I30" s="14"/>
      <c r="J30" s="14"/>
      <c r="K30" s="14"/>
      <c r="L30" s="14"/>
      <c r="M30" s="14"/>
      <c r="N30" s="14"/>
      <c r="O30" s="34" t="s">
        <v>30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 t="s">
        <v>25</v>
      </c>
      <c r="H31" s="36"/>
      <c r="I31" s="37"/>
      <c r="J31" s="14"/>
      <c r="K31" s="14"/>
      <c r="L31" s="14"/>
      <c r="M31" s="14"/>
      <c r="N31" s="14"/>
      <c r="O31" s="38" t="s">
        <v>31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32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33</v>
      </c>
      <c r="B34" s="48"/>
      <c r="C34" s="48"/>
      <c r="D34" s="49"/>
      <c r="E34" s="50" t="s">
        <v>34</v>
      </c>
      <c r="F34" s="49"/>
      <c r="G34" s="50" t="s">
        <v>35</v>
      </c>
      <c r="H34" s="48"/>
      <c r="I34" s="49"/>
      <c r="J34" s="50" t="s">
        <v>36</v>
      </c>
      <c r="K34" s="48"/>
      <c r="L34" s="50" t="s">
        <v>37</v>
      </c>
      <c r="M34" s="48"/>
      <c r="N34" s="48"/>
      <c r="O34" s="49"/>
      <c r="P34" s="50" t="s">
        <v>38</v>
      </c>
      <c r="Q34" s="48"/>
      <c r="R34" s="48"/>
      <c r="S34" s="51"/>
    </row>
    <row r="35" spans="1:19" ht="20.25" customHeight="1">
      <c r="A35" s="52"/>
      <c r="B35" s="53"/>
      <c r="C35" s="53"/>
      <c r="D35" s="179">
        <v>0</v>
      </c>
      <c r="E35" s="54">
        <f>IF(D35=0,0,R47/D35)</f>
        <v>0</v>
      </c>
      <c r="F35" s="55"/>
      <c r="G35" s="56"/>
      <c r="H35" s="53"/>
      <c r="I35" s="179">
        <v>0</v>
      </c>
      <c r="J35" s="54">
        <f>IF(I35=0,0,R47/I35)</f>
        <v>0</v>
      </c>
      <c r="K35" s="57"/>
      <c r="L35" s="56"/>
      <c r="M35" s="53"/>
      <c r="N35" s="53"/>
      <c r="O35" s="179">
        <v>0</v>
      </c>
      <c r="P35" s="56"/>
      <c r="Q35" s="53"/>
      <c r="R35" s="58">
        <f>IF(O35=0,0,R47/O35)</f>
        <v>0</v>
      </c>
      <c r="S35" s="59"/>
    </row>
    <row r="36" spans="1:19" ht="20.25" customHeight="1">
      <c r="A36" s="43"/>
      <c r="B36" s="44"/>
      <c r="C36" s="44"/>
      <c r="D36" s="44"/>
      <c r="E36" s="45" t="s">
        <v>39</v>
      </c>
      <c r="F36" s="44"/>
      <c r="G36" s="44"/>
      <c r="H36" s="44"/>
      <c r="I36" s="44"/>
      <c r="J36" s="60" t="s">
        <v>40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1" t="s">
        <v>41</v>
      </c>
      <c r="B37" s="62"/>
      <c r="C37" s="63" t="s">
        <v>42</v>
      </c>
      <c r="D37" s="64"/>
      <c r="E37" s="64"/>
      <c r="F37" s="65"/>
      <c r="G37" s="61" t="s">
        <v>43</v>
      </c>
      <c r="H37" s="66"/>
      <c r="I37" s="63" t="s">
        <v>44</v>
      </c>
      <c r="J37" s="64"/>
      <c r="K37" s="64"/>
      <c r="L37" s="61" t="s">
        <v>45</v>
      </c>
      <c r="M37" s="66"/>
      <c r="N37" s="63" t="s">
        <v>46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47</v>
      </c>
      <c r="C38" s="17"/>
      <c r="D38" s="69" t="s">
        <v>48</v>
      </c>
      <c r="E38" s="70">
        <f>SUMIF(Rozpocet!O5:O31,8,Rozpocet!I5:I31)</f>
        <v>0</v>
      </c>
      <c r="F38" s="71"/>
      <c r="G38" s="67">
        <v>8</v>
      </c>
      <c r="H38" s="72" t="s">
        <v>49</v>
      </c>
      <c r="I38" s="30"/>
      <c r="J38" s="180">
        <v>0</v>
      </c>
      <c r="K38" s="73"/>
      <c r="L38" s="67">
        <v>13</v>
      </c>
      <c r="M38" s="28" t="s">
        <v>50</v>
      </c>
      <c r="N38" s="36"/>
      <c r="O38" s="36"/>
      <c r="P38" s="183">
        <f>M49</f>
        <v>21</v>
      </c>
      <c r="Q38" s="74" t="s">
        <v>51</v>
      </c>
      <c r="R38" s="182">
        <v>0</v>
      </c>
      <c r="S38" s="71"/>
    </row>
    <row r="39" spans="1:19" ht="20.25" customHeight="1">
      <c r="A39" s="67">
        <v>2</v>
      </c>
      <c r="B39" s="75"/>
      <c r="C39" s="33"/>
      <c r="D39" s="69" t="s">
        <v>52</v>
      </c>
      <c r="E39" s="70">
        <f>SUMIF(Rozpocet!O10:O31,4,Rozpocet!I10:I31)</f>
        <v>0</v>
      </c>
      <c r="F39" s="71"/>
      <c r="G39" s="67">
        <v>9</v>
      </c>
      <c r="H39" s="14" t="s">
        <v>53</v>
      </c>
      <c r="I39" s="69"/>
      <c r="J39" s="180">
        <v>0</v>
      </c>
      <c r="K39" s="73"/>
      <c r="L39" s="67">
        <v>14</v>
      </c>
      <c r="M39" s="28" t="s">
        <v>54</v>
      </c>
      <c r="N39" s="36"/>
      <c r="O39" s="36"/>
      <c r="P39" s="183">
        <f>M49</f>
        <v>21</v>
      </c>
      <c r="Q39" s="74" t="s">
        <v>51</v>
      </c>
      <c r="R39" s="182">
        <v>0</v>
      </c>
      <c r="S39" s="71"/>
    </row>
    <row r="40" spans="1:19" ht="20.25" customHeight="1">
      <c r="A40" s="67">
        <v>3</v>
      </c>
      <c r="B40" s="68" t="s">
        <v>55</v>
      </c>
      <c r="C40" s="17"/>
      <c r="D40" s="69" t="s">
        <v>48</v>
      </c>
      <c r="E40" s="70">
        <f>SUMIF(Rozpocet!O11:O31,32,Rozpocet!I11:I31)</f>
        <v>0</v>
      </c>
      <c r="F40" s="71"/>
      <c r="G40" s="67">
        <v>10</v>
      </c>
      <c r="H40" s="72" t="s">
        <v>56</v>
      </c>
      <c r="I40" s="30"/>
      <c r="J40" s="180">
        <v>0</v>
      </c>
      <c r="K40" s="73"/>
      <c r="L40" s="67">
        <v>15</v>
      </c>
      <c r="M40" s="28" t="s">
        <v>57</v>
      </c>
      <c r="N40" s="36"/>
      <c r="O40" s="36"/>
      <c r="P40" s="183">
        <f>M49</f>
        <v>21</v>
      </c>
      <c r="Q40" s="74" t="s">
        <v>51</v>
      </c>
      <c r="R40" s="182">
        <v>0</v>
      </c>
      <c r="S40" s="71"/>
    </row>
    <row r="41" spans="1:19" ht="20.25" customHeight="1">
      <c r="A41" s="67">
        <v>4</v>
      </c>
      <c r="B41" s="75"/>
      <c r="C41" s="33"/>
      <c r="D41" s="69" t="s">
        <v>52</v>
      </c>
      <c r="E41" s="70">
        <f>SUMIF(Rozpocet!O12:O31,16,Rozpocet!I12:I31)+SUMIF(Rozpocet!O12:O31,128,Rozpocet!I12:I31)</f>
        <v>0</v>
      </c>
      <c r="F41" s="71"/>
      <c r="G41" s="67">
        <v>11</v>
      </c>
      <c r="H41" s="72"/>
      <c r="I41" s="30"/>
      <c r="J41" s="180">
        <v>0</v>
      </c>
      <c r="K41" s="73"/>
      <c r="L41" s="67">
        <v>16</v>
      </c>
      <c r="M41" s="28" t="s">
        <v>58</v>
      </c>
      <c r="N41" s="36"/>
      <c r="O41" s="36"/>
      <c r="P41" s="183">
        <f>M49</f>
        <v>21</v>
      </c>
      <c r="Q41" s="74" t="s">
        <v>51</v>
      </c>
      <c r="R41" s="182">
        <v>0</v>
      </c>
      <c r="S41" s="71"/>
    </row>
    <row r="42" spans="1:19" ht="20.25" customHeight="1">
      <c r="A42" s="67">
        <v>5</v>
      </c>
      <c r="B42" s="68" t="s">
        <v>59</v>
      </c>
      <c r="C42" s="17"/>
      <c r="D42" s="69" t="s">
        <v>48</v>
      </c>
      <c r="E42" s="70">
        <f>SUMIF(Rozpocet!O13:O31,256,Rozpocet!I13:I31)</f>
        <v>0</v>
      </c>
      <c r="F42" s="71"/>
      <c r="G42" s="76"/>
      <c r="H42" s="36"/>
      <c r="I42" s="30"/>
      <c r="J42" s="77"/>
      <c r="K42" s="73"/>
      <c r="L42" s="67">
        <v>17</v>
      </c>
      <c r="M42" s="28" t="s">
        <v>60</v>
      </c>
      <c r="N42" s="36"/>
      <c r="O42" s="36"/>
      <c r="P42" s="183">
        <f>M49</f>
        <v>21</v>
      </c>
      <c r="Q42" s="74" t="s">
        <v>51</v>
      </c>
      <c r="R42" s="182">
        <v>0</v>
      </c>
      <c r="S42" s="71"/>
    </row>
    <row r="43" spans="1:19" ht="20.25" customHeight="1">
      <c r="A43" s="67">
        <v>6</v>
      </c>
      <c r="B43" s="75"/>
      <c r="C43" s="33"/>
      <c r="D43" s="69" t="s">
        <v>52</v>
      </c>
      <c r="E43" s="70">
        <f>SUMIF(Rozpocet!O14:O31,64,Rozpocet!I14:I31)</f>
        <v>0</v>
      </c>
      <c r="F43" s="71"/>
      <c r="G43" s="76"/>
      <c r="H43" s="36"/>
      <c r="I43" s="30"/>
      <c r="J43" s="77"/>
      <c r="K43" s="73"/>
      <c r="L43" s="67">
        <v>18</v>
      </c>
      <c r="M43" s="72" t="s">
        <v>61</v>
      </c>
      <c r="N43" s="36"/>
      <c r="O43" s="36"/>
      <c r="P43" s="36"/>
      <c r="Q43" s="30"/>
      <c r="R43" s="70">
        <f>SUMIF(Rozpocet!O14:O31,1024,Rozpocet!I14:I31)</f>
        <v>0</v>
      </c>
      <c r="S43" s="71"/>
    </row>
    <row r="44" spans="1:19" ht="20.25" customHeight="1">
      <c r="A44" s="67">
        <v>7</v>
      </c>
      <c r="B44" s="78" t="s">
        <v>62</v>
      </c>
      <c r="C44" s="36"/>
      <c r="D44" s="30"/>
      <c r="E44" s="79">
        <f>SUM(E38:E43)</f>
        <v>0</v>
      </c>
      <c r="F44" s="46"/>
      <c r="G44" s="67">
        <v>12</v>
      </c>
      <c r="H44" s="78" t="s">
        <v>63</v>
      </c>
      <c r="I44" s="30"/>
      <c r="J44" s="80">
        <f>SUM(J38:J41)</f>
        <v>0</v>
      </c>
      <c r="K44" s="81"/>
      <c r="L44" s="67">
        <v>19</v>
      </c>
      <c r="M44" s="68" t="s">
        <v>64</v>
      </c>
      <c r="N44" s="26"/>
      <c r="O44" s="26"/>
      <c r="P44" s="26"/>
      <c r="Q44" s="82"/>
      <c r="R44" s="79">
        <f>SUM(R38:R43)</f>
        <v>0</v>
      </c>
      <c r="S44" s="46"/>
    </row>
    <row r="45" spans="1:19" ht="20.25" customHeight="1">
      <c r="A45" s="83">
        <v>20</v>
      </c>
      <c r="B45" s="84" t="s">
        <v>65</v>
      </c>
      <c r="C45" s="85"/>
      <c r="D45" s="86"/>
      <c r="E45" s="87">
        <f>SUMIF(Rozpocet!O14:O31,512,Rozpocet!I14:I31)</f>
        <v>0</v>
      </c>
      <c r="F45" s="42"/>
      <c r="G45" s="83">
        <v>21</v>
      </c>
      <c r="H45" s="84" t="s">
        <v>66</v>
      </c>
      <c r="I45" s="86"/>
      <c r="J45" s="181">
        <v>0</v>
      </c>
      <c r="K45" s="88">
        <f>M49</f>
        <v>21</v>
      </c>
      <c r="L45" s="83">
        <v>22</v>
      </c>
      <c r="M45" s="84" t="s">
        <v>67</v>
      </c>
      <c r="N45" s="85"/>
      <c r="O45" s="85"/>
      <c r="P45" s="85"/>
      <c r="Q45" s="86"/>
      <c r="R45" s="87">
        <f>SUMIF(Rozpocet!O14:O31,"&lt;4",Rozpocet!I14:I31)+SUMIF(Rozpocet!O14:O31,"&gt;1024",Rozpocet!I14:I31)</f>
        <v>0</v>
      </c>
      <c r="S45" s="42"/>
    </row>
    <row r="46" spans="1:19" ht="20.25" customHeight="1">
      <c r="A46" s="89" t="s">
        <v>24</v>
      </c>
      <c r="B46" s="11"/>
      <c r="C46" s="11"/>
      <c r="D46" s="11"/>
      <c r="E46" s="11"/>
      <c r="F46" s="90"/>
      <c r="G46" s="91"/>
      <c r="H46" s="11"/>
      <c r="I46" s="11"/>
      <c r="J46" s="11"/>
      <c r="K46" s="11"/>
      <c r="L46" s="61" t="s">
        <v>68</v>
      </c>
      <c r="M46" s="49"/>
      <c r="N46" s="63" t="s">
        <v>69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2"/>
      <c r="H47" s="14"/>
      <c r="I47" s="14"/>
      <c r="J47" s="14"/>
      <c r="K47" s="14"/>
      <c r="L47" s="67">
        <v>23</v>
      </c>
      <c r="M47" s="72" t="s">
        <v>70</v>
      </c>
      <c r="N47" s="36"/>
      <c r="O47" s="36"/>
      <c r="P47" s="36"/>
      <c r="Q47" s="71"/>
      <c r="R47" s="79">
        <f>ROUND(E44+J44+R44+E45+J45+R45,2)</f>
        <v>0</v>
      </c>
      <c r="S47" s="93">
        <f>E44+J44+R44+E45+J45+R45</f>
        <v>0</v>
      </c>
    </row>
    <row r="48" spans="1:19" ht="20.25" customHeight="1">
      <c r="A48" s="94" t="s">
        <v>71</v>
      </c>
      <c r="B48" s="32"/>
      <c r="C48" s="32"/>
      <c r="D48" s="32"/>
      <c r="E48" s="32"/>
      <c r="F48" s="33"/>
      <c r="G48" s="95" t="s">
        <v>72</v>
      </c>
      <c r="H48" s="32"/>
      <c r="I48" s="32"/>
      <c r="J48" s="32"/>
      <c r="K48" s="32"/>
      <c r="L48" s="67">
        <v>24</v>
      </c>
      <c r="M48" s="96">
        <v>10</v>
      </c>
      <c r="N48" s="33" t="s">
        <v>51</v>
      </c>
      <c r="O48" s="97">
        <f>R47-O49</f>
        <v>0</v>
      </c>
      <c r="P48" s="36" t="s">
        <v>73</v>
      </c>
      <c r="Q48" s="30"/>
      <c r="R48" s="98">
        <f>ROUNDUP(O48*M48/100,1)</f>
        <v>0</v>
      </c>
      <c r="S48" s="99">
        <f>O48*M48/100</f>
        <v>0</v>
      </c>
    </row>
    <row r="49" spans="1:19" ht="20.25" customHeight="1">
      <c r="A49" s="100" t="s">
        <v>20</v>
      </c>
      <c r="B49" s="26"/>
      <c r="C49" s="26"/>
      <c r="D49" s="26"/>
      <c r="E49" s="26"/>
      <c r="F49" s="17"/>
      <c r="G49" s="101"/>
      <c r="H49" s="26"/>
      <c r="I49" s="26"/>
      <c r="J49" s="26"/>
      <c r="K49" s="26"/>
      <c r="L49" s="67">
        <v>25</v>
      </c>
      <c r="M49" s="102">
        <v>21</v>
      </c>
      <c r="N49" s="30" t="s">
        <v>51</v>
      </c>
      <c r="O49" s="97">
        <f>ROUND(SUMIF(Rozpocet!N14:N31,M49,Rozpocet!I14:I31)+SUMIF(P38:P42,M49,R38:R42)+IF(K45=M49,J45,0),2)</f>
        <v>0</v>
      </c>
      <c r="P49" s="36" t="s">
        <v>73</v>
      </c>
      <c r="Q49" s="30"/>
      <c r="R49" s="70">
        <f>ROUNDUP(O49*M49/100,1)</f>
        <v>0</v>
      </c>
      <c r="S49" s="103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2"/>
      <c r="H50" s="14"/>
      <c r="I50" s="14"/>
      <c r="J50" s="14"/>
      <c r="K50" s="14"/>
      <c r="L50" s="83">
        <v>26</v>
      </c>
      <c r="M50" s="104" t="s">
        <v>74</v>
      </c>
      <c r="N50" s="85"/>
      <c r="O50" s="85"/>
      <c r="P50" s="85"/>
      <c r="Q50" s="105"/>
      <c r="R50" s="106">
        <f>R47+R48+R49</f>
        <v>0</v>
      </c>
      <c r="S50" s="107"/>
    </row>
    <row r="51" spans="1:19" ht="20.25" customHeight="1">
      <c r="A51" s="94" t="s">
        <v>71</v>
      </c>
      <c r="B51" s="32"/>
      <c r="C51" s="32"/>
      <c r="D51" s="32"/>
      <c r="E51" s="32"/>
      <c r="F51" s="33"/>
      <c r="G51" s="95" t="s">
        <v>72</v>
      </c>
      <c r="H51" s="32"/>
      <c r="I51" s="32"/>
      <c r="J51" s="32"/>
      <c r="K51" s="32"/>
      <c r="L51" s="61" t="s">
        <v>75</v>
      </c>
      <c r="M51" s="49"/>
      <c r="N51" s="63" t="s">
        <v>76</v>
      </c>
      <c r="O51" s="48"/>
      <c r="P51" s="48"/>
      <c r="Q51" s="48"/>
      <c r="R51" s="108"/>
      <c r="S51" s="51"/>
    </row>
    <row r="52" spans="1:19" ht="20.25" customHeight="1">
      <c r="A52" s="100" t="s">
        <v>27</v>
      </c>
      <c r="B52" s="26"/>
      <c r="C52" s="26"/>
      <c r="D52" s="26"/>
      <c r="E52" s="26"/>
      <c r="F52" s="17"/>
      <c r="G52" s="101"/>
      <c r="H52" s="26"/>
      <c r="I52" s="26"/>
      <c r="J52" s="26"/>
      <c r="K52" s="26"/>
      <c r="L52" s="67">
        <v>27</v>
      </c>
      <c r="M52" s="72" t="s">
        <v>77</v>
      </c>
      <c r="N52" s="36"/>
      <c r="O52" s="36"/>
      <c r="P52" s="36"/>
      <c r="Q52" s="30"/>
      <c r="R52" s="182">
        <v>0</v>
      </c>
      <c r="S52" s="71"/>
    </row>
    <row r="53" spans="1:19" ht="20.25" customHeight="1">
      <c r="A53" s="13"/>
      <c r="B53" s="14"/>
      <c r="C53" s="14"/>
      <c r="D53" s="14"/>
      <c r="E53" s="14"/>
      <c r="F53" s="20"/>
      <c r="G53" s="92"/>
      <c r="H53" s="14"/>
      <c r="I53" s="14"/>
      <c r="J53" s="14"/>
      <c r="K53" s="14"/>
      <c r="L53" s="67">
        <v>28</v>
      </c>
      <c r="M53" s="72" t="s">
        <v>78</v>
      </c>
      <c r="N53" s="36"/>
      <c r="O53" s="36"/>
      <c r="P53" s="36"/>
      <c r="Q53" s="30"/>
      <c r="R53" s="182">
        <v>0</v>
      </c>
      <c r="S53" s="71"/>
    </row>
    <row r="54" spans="1:19" ht="20.25" customHeight="1">
      <c r="A54" s="109" t="s">
        <v>71</v>
      </c>
      <c r="B54" s="41"/>
      <c r="C54" s="41"/>
      <c r="D54" s="41"/>
      <c r="E54" s="41"/>
      <c r="F54" s="110"/>
      <c r="G54" s="111" t="s">
        <v>72</v>
      </c>
      <c r="H54" s="41"/>
      <c r="I54" s="41"/>
      <c r="J54" s="41"/>
      <c r="K54" s="41"/>
      <c r="L54" s="83">
        <v>29</v>
      </c>
      <c r="M54" s="84" t="s">
        <v>79</v>
      </c>
      <c r="N54" s="85"/>
      <c r="O54" s="85"/>
      <c r="P54" s="85"/>
      <c r="Q54" s="86"/>
      <c r="R54" s="184">
        <v>0</v>
      </c>
      <c r="S54" s="112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3" t="s">
        <v>80</v>
      </c>
      <c r="B1" s="114"/>
      <c r="C1" s="114"/>
      <c r="D1" s="114"/>
      <c r="E1" s="114"/>
    </row>
    <row r="2" spans="1:5" ht="12" customHeight="1">
      <c r="A2" s="115" t="s">
        <v>81</v>
      </c>
      <c r="B2" s="116" t="str">
        <f>'Krycí list'!E5</f>
        <v>Velké Přílepy - rek. ulice Pod Hájnicí, Příčná, Souběžná</v>
      </c>
      <c r="C2" s="117"/>
      <c r="D2" s="117"/>
      <c r="E2" s="117"/>
    </row>
    <row r="3" spans="1:5" ht="12" customHeight="1">
      <c r="A3" s="115" t="s">
        <v>82</v>
      </c>
      <c r="B3" s="116" t="str">
        <f>'Krycí list'!E7</f>
        <v>Vedlejší rozpočtové náklady, ostatní náklady</v>
      </c>
      <c r="C3" s="118"/>
      <c r="D3" s="116"/>
      <c r="E3" s="119"/>
    </row>
    <row r="4" spans="1:5" ht="12" customHeight="1">
      <c r="A4" s="115" t="s">
        <v>83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84</v>
      </c>
      <c r="B5" s="116" t="str">
        <f>'Krycí list'!P5</f>
        <v> 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85</v>
      </c>
      <c r="B7" s="116" t="str">
        <f>'Krycí list'!E26</f>
        <v>obec Velké Přílepy</v>
      </c>
      <c r="C7" s="118"/>
      <c r="D7" s="116"/>
      <c r="E7" s="119"/>
    </row>
    <row r="8" spans="1:5" ht="12" customHeight="1">
      <c r="A8" s="116" t="s">
        <v>86</v>
      </c>
      <c r="B8" s="116" t="str">
        <f>'Krycí list'!E28</f>
        <v> </v>
      </c>
      <c r="C8" s="118"/>
      <c r="D8" s="116"/>
      <c r="E8" s="119"/>
    </row>
    <row r="9" spans="1:5" ht="12" customHeight="1">
      <c r="A9" s="116" t="s">
        <v>87</v>
      </c>
      <c r="B9" s="116" t="s">
        <v>31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88</v>
      </c>
      <c r="B11" s="121" t="s">
        <v>89</v>
      </c>
      <c r="C11" s="122" t="s">
        <v>90</v>
      </c>
      <c r="D11" s="123" t="s">
        <v>91</v>
      </c>
      <c r="E11" s="122" t="s">
        <v>92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5" s="131" customFormat="1" ht="12.75" customHeight="1">
      <c r="A14" s="132" t="str">
        <f>Rozpocet!D14</f>
        <v>OST</v>
      </c>
      <c r="B14" s="133" t="str">
        <f>Rozpocet!E14</f>
        <v>Ostatní</v>
      </c>
      <c r="C14" s="134">
        <f>Rozpocet!I14</f>
        <v>0</v>
      </c>
      <c r="D14" s="135">
        <f>Rozpocet!K14</f>
        <v>0</v>
      </c>
      <c r="E14" s="135">
        <f>Rozpocet!M14</f>
        <v>0</v>
      </c>
    </row>
    <row r="15" spans="2:5" s="136" customFormat="1" ht="12.75" customHeight="1">
      <c r="B15" s="137" t="s">
        <v>93</v>
      </c>
      <c r="C15" s="138">
        <f>Rozpocet!I31</f>
        <v>0</v>
      </c>
      <c r="D15" s="139">
        <f>Rozpocet!K31</f>
        <v>0</v>
      </c>
      <c r="E15" s="139">
        <f>Rozpocet!M31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16384" width="9.140625" style="2" customWidth="1"/>
  </cols>
  <sheetData>
    <row r="1" spans="1:16" ht="18" customHeight="1">
      <c r="A1" s="113" t="s">
        <v>94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141"/>
    </row>
    <row r="2" spans="1:16" ht="11.25" customHeight="1">
      <c r="A2" s="115" t="s">
        <v>81</v>
      </c>
      <c r="B2" s="116"/>
      <c r="C2" s="116" t="str">
        <f>'Krycí list'!E5</f>
        <v>Velké Přílepy - rek. ulice Pod Hájnicí, Příčná, Souběžná</v>
      </c>
      <c r="D2" s="116"/>
      <c r="E2" s="116"/>
      <c r="F2" s="116"/>
      <c r="G2" s="116"/>
      <c r="H2" s="116"/>
      <c r="I2" s="116"/>
      <c r="J2" s="116"/>
      <c r="K2" s="116"/>
      <c r="L2" s="140"/>
      <c r="M2" s="140"/>
      <c r="N2" s="140"/>
      <c r="O2" s="141"/>
      <c r="P2" s="141"/>
    </row>
    <row r="3" spans="1:16" ht="11.25" customHeight="1">
      <c r="A3" s="115" t="s">
        <v>82</v>
      </c>
      <c r="B3" s="116"/>
      <c r="C3" s="116" t="str">
        <f>'Krycí list'!E7</f>
        <v>Vedlejší rozpočtové náklady, ostatní náklady</v>
      </c>
      <c r="D3" s="116"/>
      <c r="E3" s="116"/>
      <c r="F3" s="116"/>
      <c r="G3" s="116"/>
      <c r="H3" s="116"/>
      <c r="I3" s="116"/>
      <c r="J3" s="116"/>
      <c r="K3" s="116"/>
      <c r="L3" s="140"/>
      <c r="M3" s="140"/>
      <c r="N3" s="140"/>
      <c r="O3" s="141"/>
      <c r="P3" s="141"/>
    </row>
    <row r="4" spans="1:16" ht="11.25" customHeight="1">
      <c r="A4" s="115" t="s">
        <v>83</v>
      </c>
      <c r="B4" s="116"/>
      <c r="C4" s="116" t="str">
        <f>'Krycí list'!E9</f>
        <v> </v>
      </c>
      <c r="D4" s="116"/>
      <c r="E4" s="116"/>
      <c r="F4" s="116"/>
      <c r="G4" s="116"/>
      <c r="H4" s="116"/>
      <c r="I4" s="116"/>
      <c r="J4" s="116"/>
      <c r="K4" s="116"/>
      <c r="L4" s="140"/>
      <c r="M4" s="140"/>
      <c r="N4" s="140"/>
      <c r="O4" s="141"/>
      <c r="P4" s="141"/>
    </row>
    <row r="5" spans="1:16" ht="11.25" customHeight="1">
      <c r="A5" s="116" t="s">
        <v>95</v>
      </c>
      <c r="B5" s="116"/>
      <c r="C5" s="116" t="str">
        <f>'Krycí list'!P5</f>
        <v> </v>
      </c>
      <c r="D5" s="116"/>
      <c r="E5" s="116"/>
      <c r="F5" s="116"/>
      <c r="G5" s="116"/>
      <c r="H5" s="116"/>
      <c r="I5" s="116"/>
      <c r="J5" s="116"/>
      <c r="K5" s="116"/>
      <c r="L5" s="140"/>
      <c r="M5" s="140"/>
      <c r="N5" s="140"/>
      <c r="O5" s="141"/>
      <c r="P5" s="141"/>
    </row>
    <row r="6" spans="1:16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0"/>
      <c r="M6" s="140"/>
      <c r="N6" s="140"/>
      <c r="O6" s="141"/>
      <c r="P6" s="141"/>
    </row>
    <row r="7" spans="1:16" ht="11.25" customHeight="1">
      <c r="A7" s="116" t="s">
        <v>85</v>
      </c>
      <c r="B7" s="116"/>
      <c r="C7" s="116" t="str">
        <f>'Krycí list'!E26</f>
        <v>obec Velké Přílepy</v>
      </c>
      <c r="D7" s="116"/>
      <c r="E7" s="116"/>
      <c r="F7" s="116"/>
      <c r="G7" s="116"/>
      <c r="H7" s="116"/>
      <c r="I7" s="116"/>
      <c r="J7" s="116"/>
      <c r="K7" s="116"/>
      <c r="L7" s="140"/>
      <c r="M7" s="140"/>
      <c r="N7" s="140"/>
      <c r="O7" s="141"/>
      <c r="P7" s="141"/>
    </row>
    <row r="8" spans="1:16" ht="11.25" customHeight="1">
      <c r="A8" s="116" t="s">
        <v>86</v>
      </c>
      <c r="B8" s="116"/>
      <c r="C8" s="116" t="str">
        <f>'Krycí list'!E28</f>
        <v> </v>
      </c>
      <c r="D8" s="116"/>
      <c r="E8" s="116"/>
      <c r="F8" s="116"/>
      <c r="G8" s="116"/>
      <c r="H8" s="116"/>
      <c r="I8" s="116"/>
      <c r="J8" s="116"/>
      <c r="K8" s="116"/>
      <c r="L8" s="140"/>
      <c r="M8" s="140"/>
      <c r="N8" s="140"/>
      <c r="O8" s="141"/>
      <c r="P8" s="141"/>
    </row>
    <row r="9" spans="1:16" ht="11.25" customHeight="1">
      <c r="A9" s="116" t="s">
        <v>87</v>
      </c>
      <c r="B9" s="116"/>
      <c r="C9" s="116" t="s">
        <v>31</v>
      </c>
      <c r="D9" s="116"/>
      <c r="E9" s="116"/>
      <c r="F9" s="116"/>
      <c r="G9" s="116"/>
      <c r="H9" s="116"/>
      <c r="I9" s="116"/>
      <c r="J9" s="116"/>
      <c r="K9" s="116"/>
      <c r="L9" s="140"/>
      <c r="M9" s="140"/>
      <c r="N9" s="140"/>
      <c r="O9" s="141"/>
      <c r="P9" s="141"/>
    </row>
    <row r="10" spans="1:16" ht="5.25" customHeight="1">
      <c r="A10" s="140"/>
      <c r="B10" s="140"/>
      <c r="C10" s="140"/>
      <c r="D10" s="140"/>
      <c r="E10" s="140"/>
      <c r="F10" s="140"/>
      <c r="G10" s="140"/>
      <c r="H10" s="169"/>
      <c r="I10" s="140"/>
      <c r="J10" s="140"/>
      <c r="K10" s="140"/>
      <c r="L10" s="140"/>
      <c r="M10" s="140"/>
      <c r="N10" s="169"/>
      <c r="O10" s="141"/>
      <c r="P10" s="141"/>
    </row>
    <row r="11" spans="1:16" ht="21.75" customHeight="1">
      <c r="A11" s="120" t="s">
        <v>96</v>
      </c>
      <c r="B11" s="121" t="s">
        <v>97</v>
      </c>
      <c r="C11" s="121" t="s">
        <v>98</v>
      </c>
      <c r="D11" s="121" t="s">
        <v>99</v>
      </c>
      <c r="E11" s="121" t="s">
        <v>89</v>
      </c>
      <c r="F11" s="121" t="s">
        <v>100</v>
      </c>
      <c r="G11" s="121" t="s">
        <v>101</v>
      </c>
      <c r="H11" s="170" t="s">
        <v>102</v>
      </c>
      <c r="I11" s="121" t="s">
        <v>90</v>
      </c>
      <c r="J11" s="121" t="s">
        <v>103</v>
      </c>
      <c r="K11" s="121" t="s">
        <v>91</v>
      </c>
      <c r="L11" s="121" t="s">
        <v>104</v>
      </c>
      <c r="M11" s="121" t="s">
        <v>105</v>
      </c>
      <c r="N11" s="176" t="s">
        <v>106</v>
      </c>
      <c r="O11" s="142" t="s">
        <v>107</v>
      </c>
      <c r="P11" s="143" t="s">
        <v>108</v>
      </c>
    </row>
    <row r="12" spans="1:16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71">
        <v>8</v>
      </c>
      <c r="I12" s="125">
        <v>9</v>
      </c>
      <c r="J12" s="125"/>
      <c r="K12" s="125"/>
      <c r="L12" s="125"/>
      <c r="M12" s="125"/>
      <c r="N12" s="177">
        <v>10</v>
      </c>
      <c r="O12" s="144">
        <v>11</v>
      </c>
      <c r="P12" s="145">
        <v>12</v>
      </c>
    </row>
    <row r="13" spans="1:16" ht="3.75" customHeight="1">
      <c r="A13" s="140"/>
      <c r="B13" s="140"/>
      <c r="C13" s="140"/>
      <c r="D13" s="140"/>
      <c r="E13" s="140"/>
      <c r="F13" s="140"/>
      <c r="G13" s="140"/>
      <c r="H13" s="169"/>
      <c r="I13" s="140"/>
      <c r="J13" s="140"/>
      <c r="K13" s="140"/>
      <c r="L13" s="140"/>
      <c r="M13" s="140"/>
      <c r="N13" s="169"/>
      <c r="O13" s="141"/>
      <c r="P13" s="146"/>
    </row>
    <row r="14" spans="1:16" s="131" customFormat="1" ht="12.75" customHeight="1">
      <c r="A14" s="147"/>
      <c r="B14" s="148" t="s">
        <v>68</v>
      </c>
      <c r="C14" s="147"/>
      <c r="D14" s="147" t="s">
        <v>109</v>
      </c>
      <c r="E14" s="147" t="s">
        <v>60</v>
      </c>
      <c r="F14" s="147"/>
      <c r="G14" s="147"/>
      <c r="H14" s="172"/>
      <c r="I14" s="149">
        <f>SUM(I15:I30)</f>
        <v>0</v>
      </c>
      <c r="J14" s="147"/>
      <c r="K14" s="150">
        <f>SUM(K15:K30)</f>
        <v>0</v>
      </c>
      <c r="L14" s="147"/>
      <c r="M14" s="150">
        <f>SUM(M15:M30)</f>
        <v>0</v>
      </c>
      <c r="N14" s="172"/>
      <c r="P14" s="133" t="s">
        <v>110</v>
      </c>
    </row>
    <row r="15" spans="1:16" s="14" customFormat="1" ht="13.5" customHeight="1">
      <c r="A15" s="151" t="s">
        <v>111</v>
      </c>
      <c r="B15" s="151" t="s">
        <v>112</v>
      </c>
      <c r="C15" s="151" t="s">
        <v>113</v>
      </c>
      <c r="D15" s="152" t="s">
        <v>114</v>
      </c>
      <c r="E15" s="153" t="s">
        <v>50</v>
      </c>
      <c r="F15" s="151" t="s">
        <v>115</v>
      </c>
      <c r="G15" s="154">
        <v>1</v>
      </c>
      <c r="H15" s="173">
        <v>0</v>
      </c>
      <c r="I15" s="155">
        <f>ROUND(G15*H15,2)</f>
        <v>0</v>
      </c>
      <c r="J15" s="156">
        <v>0</v>
      </c>
      <c r="K15" s="154">
        <f>G15*J15</f>
        <v>0</v>
      </c>
      <c r="L15" s="156">
        <v>0</v>
      </c>
      <c r="M15" s="154">
        <f>G15*L15</f>
        <v>0</v>
      </c>
      <c r="N15" s="178">
        <v>21</v>
      </c>
      <c r="O15" s="157">
        <v>512</v>
      </c>
      <c r="P15" s="14" t="s">
        <v>111</v>
      </c>
    </row>
    <row r="16" spans="5:17" s="14" customFormat="1" ht="21" customHeight="1">
      <c r="E16" s="158" t="s">
        <v>116</v>
      </c>
      <c r="H16" s="174"/>
      <c r="N16" s="174"/>
      <c r="P16" s="14" t="s">
        <v>111</v>
      </c>
      <c r="Q16" s="14" t="s">
        <v>117</v>
      </c>
    </row>
    <row r="17" spans="1:16" s="14" customFormat="1" ht="13.5" customHeight="1">
      <c r="A17" s="151" t="s">
        <v>118</v>
      </c>
      <c r="B17" s="151" t="s">
        <v>112</v>
      </c>
      <c r="C17" s="151" t="s">
        <v>113</v>
      </c>
      <c r="D17" s="152" t="s">
        <v>119</v>
      </c>
      <c r="E17" s="153" t="s">
        <v>120</v>
      </c>
      <c r="F17" s="151" t="s">
        <v>115</v>
      </c>
      <c r="G17" s="154">
        <v>1</v>
      </c>
      <c r="H17" s="173">
        <v>0</v>
      </c>
      <c r="I17" s="155">
        <f>ROUND(G17*H17,2)</f>
        <v>0</v>
      </c>
      <c r="J17" s="156">
        <v>0</v>
      </c>
      <c r="K17" s="154">
        <f>G17*J17</f>
        <v>0</v>
      </c>
      <c r="L17" s="156">
        <v>0</v>
      </c>
      <c r="M17" s="154">
        <f>G17*L17</f>
        <v>0</v>
      </c>
      <c r="N17" s="178">
        <v>21</v>
      </c>
      <c r="O17" s="157">
        <v>512</v>
      </c>
      <c r="P17" s="14" t="s">
        <v>111</v>
      </c>
    </row>
    <row r="18" spans="1:16" s="14" customFormat="1" ht="13.5" customHeight="1">
      <c r="A18" s="151" t="s">
        <v>121</v>
      </c>
      <c r="B18" s="151" t="s">
        <v>112</v>
      </c>
      <c r="C18" s="151" t="s">
        <v>113</v>
      </c>
      <c r="D18" s="152" t="s">
        <v>122</v>
      </c>
      <c r="E18" s="153" t="s">
        <v>123</v>
      </c>
      <c r="F18" s="151" t="s">
        <v>115</v>
      </c>
      <c r="G18" s="154">
        <v>1</v>
      </c>
      <c r="H18" s="173">
        <v>0</v>
      </c>
      <c r="I18" s="155">
        <f>ROUND(G18*H18,2)</f>
        <v>0</v>
      </c>
      <c r="J18" s="156">
        <v>0</v>
      </c>
      <c r="K18" s="154">
        <f>G18*J18</f>
        <v>0</v>
      </c>
      <c r="L18" s="156">
        <v>0</v>
      </c>
      <c r="M18" s="154">
        <f>G18*L18</f>
        <v>0</v>
      </c>
      <c r="N18" s="178">
        <v>21</v>
      </c>
      <c r="O18" s="157">
        <v>512</v>
      </c>
      <c r="P18" s="14" t="s">
        <v>111</v>
      </c>
    </row>
    <row r="19" spans="5:17" s="14" customFormat="1" ht="21" customHeight="1">
      <c r="E19" s="158" t="s">
        <v>124</v>
      </c>
      <c r="H19" s="174"/>
      <c r="N19" s="174"/>
      <c r="P19" s="14" t="s">
        <v>111</v>
      </c>
      <c r="Q19" s="14" t="s">
        <v>117</v>
      </c>
    </row>
    <row r="20" spans="1:16" s="14" customFormat="1" ht="13.5" customHeight="1">
      <c r="A20" s="151" t="s">
        <v>125</v>
      </c>
      <c r="B20" s="151" t="s">
        <v>112</v>
      </c>
      <c r="C20" s="151" t="s">
        <v>113</v>
      </c>
      <c r="D20" s="152" t="s">
        <v>126</v>
      </c>
      <c r="E20" s="153" t="s">
        <v>127</v>
      </c>
      <c r="F20" s="151" t="s">
        <v>115</v>
      </c>
      <c r="G20" s="154">
        <v>1</v>
      </c>
      <c r="H20" s="173">
        <v>0</v>
      </c>
      <c r="I20" s="155">
        <f>ROUND(G20*H20,2)</f>
        <v>0</v>
      </c>
      <c r="J20" s="156">
        <v>0</v>
      </c>
      <c r="K20" s="154">
        <f>G20*J20</f>
        <v>0</v>
      </c>
      <c r="L20" s="156">
        <v>0</v>
      </c>
      <c r="M20" s="154">
        <f>G20*L20</f>
        <v>0</v>
      </c>
      <c r="N20" s="178">
        <v>21</v>
      </c>
      <c r="O20" s="157">
        <v>512</v>
      </c>
      <c r="P20" s="14" t="s">
        <v>111</v>
      </c>
    </row>
    <row r="21" spans="5:17" s="14" customFormat="1" ht="15.75" customHeight="1">
      <c r="E21" s="158" t="s">
        <v>128</v>
      </c>
      <c r="H21" s="174"/>
      <c r="N21" s="174"/>
      <c r="P21" s="14" t="s">
        <v>111</v>
      </c>
      <c r="Q21" s="14" t="s">
        <v>117</v>
      </c>
    </row>
    <row r="22" spans="1:16" s="14" customFormat="1" ht="13.5" customHeight="1">
      <c r="A22" s="151" t="s">
        <v>129</v>
      </c>
      <c r="B22" s="151" t="s">
        <v>112</v>
      </c>
      <c r="C22" s="151" t="s">
        <v>113</v>
      </c>
      <c r="D22" s="152" t="s">
        <v>130</v>
      </c>
      <c r="E22" s="153" t="s">
        <v>131</v>
      </c>
      <c r="F22" s="151" t="s">
        <v>115</v>
      </c>
      <c r="G22" s="154">
        <v>1</v>
      </c>
      <c r="H22" s="173">
        <v>0</v>
      </c>
      <c r="I22" s="155">
        <f>ROUND(G22*H22,2)</f>
        <v>0</v>
      </c>
      <c r="J22" s="156">
        <v>0</v>
      </c>
      <c r="K22" s="154">
        <f>G22*J22</f>
        <v>0</v>
      </c>
      <c r="L22" s="156">
        <v>0</v>
      </c>
      <c r="M22" s="154">
        <f>G22*L22</f>
        <v>0</v>
      </c>
      <c r="N22" s="178">
        <v>21</v>
      </c>
      <c r="O22" s="157">
        <v>512</v>
      </c>
      <c r="P22" s="14" t="s">
        <v>111</v>
      </c>
    </row>
    <row r="23" spans="5:17" s="14" customFormat="1" ht="15.75" customHeight="1">
      <c r="E23" s="158" t="s">
        <v>132</v>
      </c>
      <c r="H23" s="174"/>
      <c r="N23" s="174"/>
      <c r="P23" s="14" t="s">
        <v>111</v>
      </c>
      <c r="Q23" s="14" t="s">
        <v>117</v>
      </c>
    </row>
    <row r="24" spans="1:16" s="14" customFormat="1" ht="13.5" customHeight="1">
      <c r="A24" s="151" t="s">
        <v>133</v>
      </c>
      <c r="B24" s="151" t="s">
        <v>112</v>
      </c>
      <c r="C24" s="151" t="s">
        <v>113</v>
      </c>
      <c r="D24" s="152" t="s">
        <v>134</v>
      </c>
      <c r="E24" s="153" t="s">
        <v>135</v>
      </c>
      <c r="F24" s="151" t="s">
        <v>115</v>
      </c>
      <c r="G24" s="154">
        <v>1</v>
      </c>
      <c r="H24" s="173">
        <v>0</v>
      </c>
      <c r="I24" s="155">
        <f>ROUND(G24*H24,2)</f>
        <v>0</v>
      </c>
      <c r="J24" s="156">
        <v>0</v>
      </c>
      <c r="K24" s="154">
        <f>G24*J24</f>
        <v>0</v>
      </c>
      <c r="L24" s="156">
        <v>0</v>
      </c>
      <c r="M24" s="154">
        <f>G24*L24</f>
        <v>0</v>
      </c>
      <c r="N24" s="178">
        <v>21</v>
      </c>
      <c r="O24" s="157">
        <v>512</v>
      </c>
      <c r="P24" s="14" t="s">
        <v>111</v>
      </c>
    </row>
    <row r="25" spans="1:16" s="14" customFormat="1" ht="13.5" customHeight="1">
      <c r="A25" s="151" t="s">
        <v>136</v>
      </c>
      <c r="B25" s="151" t="s">
        <v>112</v>
      </c>
      <c r="C25" s="151" t="s">
        <v>113</v>
      </c>
      <c r="D25" s="152" t="s">
        <v>137</v>
      </c>
      <c r="E25" s="153" t="s">
        <v>138</v>
      </c>
      <c r="F25" s="151" t="s">
        <v>115</v>
      </c>
      <c r="G25" s="154">
        <v>1</v>
      </c>
      <c r="H25" s="173">
        <v>0</v>
      </c>
      <c r="I25" s="155">
        <f>ROUND(G25*H25,2)</f>
        <v>0</v>
      </c>
      <c r="J25" s="156">
        <v>0</v>
      </c>
      <c r="K25" s="154">
        <f>G25*J25</f>
        <v>0</v>
      </c>
      <c r="L25" s="156">
        <v>0</v>
      </c>
      <c r="M25" s="154">
        <f>G25*L25</f>
        <v>0</v>
      </c>
      <c r="N25" s="178">
        <v>21</v>
      </c>
      <c r="O25" s="157">
        <v>512</v>
      </c>
      <c r="P25" s="14" t="s">
        <v>111</v>
      </c>
    </row>
    <row r="26" spans="1:16" s="14" customFormat="1" ht="13.5" customHeight="1">
      <c r="A26" s="151" t="s">
        <v>139</v>
      </c>
      <c r="B26" s="151" t="s">
        <v>112</v>
      </c>
      <c r="C26" s="151" t="s">
        <v>113</v>
      </c>
      <c r="D26" s="152" t="s">
        <v>140</v>
      </c>
      <c r="E26" s="153" t="s">
        <v>141</v>
      </c>
      <c r="F26" s="151" t="s">
        <v>115</v>
      </c>
      <c r="G26" s="154">
        <v>1</v>
      </c>
      <c r="H26" s="173">
        <v>0</v>
      </c>
      <c r="I26" s="155">
        <f>ROUND(G26*H26,2)</f>
        <v>0</v>
      </c>
      <c r="J26" s="156">
        <v>0</v>
      </c>
      <c r="K26" s="154">
        <f>G26*J26</f>
        <v>0</v>
      </c>
      <c r="L26" s="156">
        <v>0</v>
      </c>
      <c r="M26" s="154">
        <f>G26*L26</f>
        <v>0</v>
      </c>
      <c r="N26" s="178">
        <v>21</v>
      </c>
      <c r="O26" s="157">
        <v>512</v>
      </c>
      <c r="P26" s="14" t="s">
        <v>111</v>
      </c>
    </row>
    <row r="27" spans="5:17" s="14" customFormat="1" ht="15.75" customHeight="1">
      <c r="E27" s="158" t="s">
        <v>142</v>
      </c>
      <c r="H27" s="174"/>
      <c r="N27" s="174"/>
      <c r="P27" s="14" t="s">
        <v>111</v>
      </c>
      <c r="Q27" s="14" t="s">
        <v>117</v>
      </c>
    </row>
    <row r="28" spans="1:16" s="14" customFormat="1" ht="13.5" customHeight="1">
      <c r="A28" s="151" t="s">
        <v>143</v>
      </c>
      <c r="B28" s="151" t="s">
        <v>112</v>
      </c>
      <c r="C28" s="151" t="s">
        <v>113</v>
      </c>
      <c r="D28" s="152" t="s">
        <v>144</v>
      </c>
      <c r="E28" s="153" t="s">
        <v>145</v>
      </c>
      <c r="F28" s="151" t="s">
        <v>115</v>
      </c>
      <c r="G28" s="154">
        <v>1</v>
      </c>
      <c r="H28" s="173">
        <v>0</v>
      </c>
      <c r="I28" s="155">
        <f>ROUND(G28*H28,2)</f>
        <v>0</v>
      </c>
      <c r="J28" s="156">
        <v>0</v>
      </c>
      <c r="K28" s="154">
        <f>G28*J28</f>
        <v>0</v>
      </c>
      <c r="L28" s="156">
        <v>0</v>
      </c>
      <c r="M28" s="154">
        <f>G28*L28</f>
        <v>0</v>
      </c>
      <c r="N28" s="178">
        <v>21</v>
      </c>
      <c r="O28" s="157">
        <v>512</v>
      </c>
      <c r="P28" s="14" t="s">
        <v>111</v>
      </c>
    </row>
    <row r="29" spans="5:17" s="14" customFormat="1" ht="21" customHeight="1">
      <c r="E29" s="158" t="s">
        <v>146</v>
      </c>
      <c r="H29" s="174"/>
      <c r="N29" s="174"/>
      <c r="P29" s="14" t="s">
        <v>111</v>
      </c>
      <c r="Q29" s="14" t="s">
        <v>117</v>
      </c>
    </row>
    <row r="30" spans="1:16" s="14" customFormat="1" ht="13.5" customHeight="1">
      <c r="A30" s="151" t="s">
        <v>147</v>
      </c>
      <c r="B30" s="151" t="s">
        <v>112</v>
      </c>
      <c r="C30" s="151" t="s">
        <v>113</v>
      </c>
      <c r="D30" s="152" t="s">
        <v>148</v>
      </c>
      <c r="E30" s="153" t="s">
        <v>149</v>
      </c>
      <c r="F30" s="151" t="s">
        <v>115</v>
      </c>
      <c r="G30" s="154">
        <v>1</v>
      </c>
      <c r="H30" s="173">
        <v>0</v>
      </c>
      <c r="I30" s="155">
        <f>ROUND(G30*H30,2)</f>
        <v>0</v>
      </c>
      <c r="J30" s="156">
        <v>0</v>
      </c>
      <c r="K30" s="154">
        <f>G30*J30</f>
        <v>0</v>
      </c>
      <c r="L30" s="156">
        <v>0</v>
      </c>
      <c r="M30" s="154">
        <f>G30*L30</f>
        <v>0</v>
      </c>
      <c r="N30" s="178">
        <v>21</v>
      </c>
      <c r="O30" s="157">
        <v>512</v>
      </c>
      <c r="P30" s="14" t="s">
        <v>111</v>
      </c>
    </row>
    <row r="31" spans="5:14" s="136" customFormat="1" ht="12.75" customHeight="1">
      <c r="E31" s="137" t="s">
        <v>93</v>
      </c>
      <c r="H31" s="175"/>
      <c r="I31" s="138">
        <f>I14</f>
        <v>0</v>
      </c>
      <c r="K31" s="139">
        <f>K14</f>
        <v>0</v>
      </c>
      <c r="M31" s="139">
        <f>M14</f>
        <v>0</v>
      </c>
      <c r="N31" s="175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Majkl</cp:lastModifiedBy>
  <dcterms:modified xsi:type="dcterms:W3CDTF">2016-03-31T19:02:49Z</dcterms:modified>
  <cp:category/>
  <cp:version/>
  <cp:contentType/>
  <cp:contentStatus/>
</cp:coreProperties>
</file>