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0 - Komunikace" sheetId="2" r:id="rId2"/>
    <sheet name="SO 200 - Opěrná stěna" sheetId="3" r:id="rId3"/>
    <sheet name="SO 300 - Odvodnění" sheetId="4" r:id="rId4"/>
    <sheet name="SO 301 - Výměna vodovodní..." sheetId="5" r:id="rId5"/>
    <sheet name="SO 500 - Přeložka STL ply..." sheetId="6" r:id="rId6"/>
    <sheet name="OST, VRN - Ostatní náklad..." sheetId="7" r:id="rId7"/>
    <sheet name="Pokyny pro vyplnění" sheetId="8" r:id="rId8"/>
  </sheets>
  <definedNames>
    <definedName name="_xlnm._FilterDatabase" localSheetId="6" hidden="1">'OST, VRN - Ostatní náklad...'!$C$76:$K$76</definedName>
    <definedName name="_xlnm._FilterDatabase" localSheetId="1" hidden="1">'SO 100 - Komunikace'!$C$82:$K$82</definedName>
    <definedName name="_xlnm._FilterDatabase" localSheetId="2" hidden="1">'SO 200 - Opěrná stěna'!$C$81:$K$81</definedName>
    <definedName name="_xlnm._FilterDatabase" localSheetId="3" hidden="1">'SO 300 - Odvodnění'!$C$81:$K$81</definedName>
    <definedName name="_xlnm._FilterDatabase" localSheetId="4" hidden="1">'SO 301 - Výměna vodovodní...'!$C$93:$K$93</definedName>
    <definedName name="_xlnm._FilterDatabase" localSheetId="5" hidden="1">'SO 500 - Přeložka STL ply...'!$C$86:$K$86</definedName>
    <definedName name="_xlnm.Print_Titles" localSheetId="6">'OST, VRN - Ostatní náklad...'!$76:$76</definedName>
    <definedName name="_xlnm.Print_Titles" localSheetId="0">'Rekapitulace stavby'!$49:$49</definedName>
    <definedName name="_xlnm.Print_Titles" localSheetId="1">'SO 100 - Komunikace'!$82:$82</definedName>
    <definedName name="_xlnm.Print_Titles" localSheetId="2">'SO 200 - Opěrná stěna'!$81:$81</definedName>
    <definedName name="_xlnm.Print_Titles" localSheetId="3">'SO 300 - Odvodnění'!$81:$81</definedName>
    <definedName name="_xlnm.Print_Titles" localSheetId="4">'SO 301 - Výměna vodovodní...'!$93:$93</definedName>
    <definedName name="_xlnm.Print_Titles" localSheetId="5">'SO 500 - Přeložka STL ply...'!$86:$86</definedName>
    <definedName name="_xlnm.Print_Area" localSheetId="6">'OST, VRN - Ostatní náklad...'!$C$4:$J$36,'OST, VRN - Ostatní náklad...'!$C$42:$J$58,'OST, VRN - Ostatní náklad...'!$C$64:$K$111</definedName>
    <definedName name="_xlnm.Print_Area" localSheetId="7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  <definedName name="_xlnm.Print_Area" localSheetId="1">'SO 100 - Komunikace'!$C$4:$J$36,'SO 100 - Komunikace'!$C$42:$J$64,'SO 100 - Komunikace'!$C$70:$K$182</definedName>
    <definedName name="_xlnm.Print_Area" localSheetId="2">'SO 200 - Opěrná stěna'!$C$4:$J$36,'SO 200 - Opěrná stěna'!$C$42:$J$63,'SO 200 - Opěrná stěna'!$C$69:$K$120</definedName>
    <definedName name="_xlnm.Print_Area" localSheetId="3">'SO 300 - Odvodnění'!$C$4:$J$36,'SO 300 - Odvodnění'!$C$42:$J$63,'SO 300 - Odvodnění'!$C$69:$K$241</definedName>
    <definedName name="_xlnm.Print_Area" localSheetId="4">'SO 301 - Výměna vodovodní...'!$C$4:$J$36,'SO 301 - Výměna vodovodní...'!$C$42:$J$75,'SO 301 - Výměna vodovodní...'!$C$81:$K$444</definedName>
    <definedName name="_xlnm.Print_Area" localSheetId="5">'SO 500 - Přeložka STL ply...'!$C$4:$J$36,'SO 500 - Přeložka STL ply...'!$C$42:$J$68,'SO 500 - Přeložka STL ply...'!$C$74:$K$184</definedName>
  </definedNames>
  <calcPr fullCalcOnLoad="1"/>
</workbook>
</file>

<file path=xl/sharedStrings.xml><?xml version="1.0" encoding="utf-8"?>
<sst xmlns="http://schemas.openxmlformats.org/spreadsheetml/2006/main" count="7722" uniqueCount="1661">
  <si>
    <t>Export VZ</t>
  </si>
  <si>
    <t>List obsahuje:</t>
  </si>
  <si>
    <t>3.0</t>
  </si>
  <si>
    <t>False</t>
  </si>
  <si>
    <t>{556C779E-A946-4EE7-96F7-7520E9039F39}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</si>
  <si>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</si>
  <si>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</si>
  <si>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</si>
  <si>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</si>
  <si>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</si>
  <si>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</si>
  <si>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</si>
  <si>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</si>
  <si>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15Z_033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</si>
  <si>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</si>
  <si>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</si>
  <si>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místní komunikace Nová</t>
  </si>
  <si>
    <t>0,1</t>
  </si>
  <si>
    <t>KSO:</t>
  </si>
  <si>
    <t>CC-CZ:</t>
  </si>
  <si>
    <t>1</t>
  </si>
  <si>
    <t>Místo:</t>
  </si>
  <si>
    <t>Velké Přílepy, ulice Nová, 252 63</t>
  </si>
  <si>
    <t>Datum:</t>
  </si>
  <si>
    <t>20.07.2018</t>
  </si>
  <si>
    <t>10</t>
  </si>
  <si>
    <t>100</t>
  </si>
  <si>
    <t>Zadavatel:</t>
  </si>
  <si>
    <t>IČ:</t>
  </si>
  <si>
    <t>00241806</t>
  </si>
  <si>
    <t>obec Velké Přílepy, Pražská 162, 252 64</t>
  </si>
  <si>
    <t>DIČ:</t>
  </si>
  <si>
    <t>CZ00241806</t>
  </si>
  <si>
    <t>Uchazeč:</t>
  </si>
  <si>
    <t>Vyplň údaj</t>
  </si>
  <si>
    <t>Projektant:</t>
  </si>
  <si>
    <t>67391843</t>
  </si>
  <si>
    <t>Ing. Michal Hadraba, Chalúpeckého, 252 63  Roztoky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</si>
  <si>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</si>
  <si>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</si>
  <si>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</si>
  <si>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</si>
  <si>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</si>
  <si>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</si>
  <si>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</si>
  <si>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</si>
  <si>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</si>
  <si>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</si>
  <si>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</si>
  <si>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</si>
  <si>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</si>
  <si>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</si>
  <si>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</si>
  <si>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</si>
  <si>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</si>
  <si>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</si>
  <si>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</si>
  <si>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</si>
  <si>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</si>
  <si>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</si>
  <si>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</si>
  <si>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</si>
  <si>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</si>
  <si>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</si>
  <si>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</si>
  <si>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</si>
  <si>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</si>
  <si>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</si>
  <si>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</si>
  <si>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</si>
  <si>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</si>
  <si>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</si>
  <si>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</si>
  <si>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</si>
  <si>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</si>
  <si>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</si>
  <si>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</si>
  <si>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</si>
  <si>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100</t>
  </si>
  <si>
    <t>Komunikace</t>
  </si>
  <si>
    <t>STA</t>
  </si>
  <si>
    <t>{D14B55B0-5E03-4B4D-A805-53530B213FEB}</t>
  </si>
  <si>
    <t>2</t>
  </si>
  <si>
    <t>SO 200</t>
  </si>
  <si>
    <t>Opěrná stěna</t>
  </si>
  <si>
    <t>{C883D8E3-09DB-47A8-8ED9-2D552D2FD5CF}</t>
  </si>
  <si>
    <t>SO 300</t>
  </si>
  <si>
    <t>Odvodnění</t>
  </si>
  <si>
    <t>{CCE7F2A1-6957-4DA9-BBD6-79412245375A}</t>
  </si>
  <si>
    <t>SO 301</t>
  </si>
  <si>
    <t>Výměna vodovodních řadů</t>
  </si>
  <si>
    <t>{C2EC0CE4-BC88-41AE-BDF5-31618CA74941}</t>
  </si>
  <si>
    <t>SO 500</t>
  </si>
  <si>
    <t>Přeložka STL plynovodu</t>
  </si>
  <si>
    <t>{BC9E8BEC-9C4F-4C93-9279-B1E5FC53250F}</t>
  </si>
  <si>
    <t>OST, VRN</t>
  </si>
  <si>
    <t>Ostatní náklady, Vedlejší rozpočtové náklady</t>
  </si>
  <si>
    <t>{FE5DCD27-9B2B-4FC6-8F62-FC577A7AD409}</t>
  </si>
  <si>
    <t>Zpět na list:</t>
  </si>
  <si>
    <t>KRYCÍ LIST SOUPISU</t>
  </si>
  <si>
    <t>Objekt:</t>
  </si>
  <si>
    <t>SO 100 -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</si>
  <si>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</si>
  <si>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</si>
  <si>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</si>
  <si>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</si>
  <si>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</si>
  <si>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</si>
  <si>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</si>
  <si>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</si>
  <si>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</si>
  <si>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</si>
  <si>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</si>
  <si>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</si>
  <si>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</si>
  <si>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</si>
  <si>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</si>
  <si>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</si>
  <si>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</si>
  <si>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</si>
  <si>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</si>
  <si>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</si>
  <si>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</si>
  <si>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</si>
  <si>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</si>
  <si>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</si>
  <si>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</si>
  <si>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</si>
  <si>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</si>
  <si>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</si>
  <si>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</si>
  <si>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</si>
  <si>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</si>
  <si>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27</t>
  </si>
  <si>
    <t>K</t>
  </si>
  <si>
    <t>111104111</t>
  </si>
  <si>
    <t>Pokosení trávníku parterového s odvozem do 20 km v rovině a svahu do 1:5</t>
  </si>
  <si>
    <t>m2</t>
  </si>
  <si>
    <t>4</t>
  </si>
  <si>
    <t>164468433</t>
  </si>
  <si>
    <t>PP</t>
  </si>
  <si>
    <t>Pokosení trávníku parterového v rovině nebo svahu do 1:5</t>
  </si>
  <si>
    <t>3</t>
  </si>
  <si>
    <t>113107224</t>
  </si>
  <si>
    <t>Odstranění podkladu pl přes 200 m2 z kameniva drceného tl 400 mm</t>
  </si>
  <si>
    <t>819657415</t>
  </si>
  <si>
    <t>113155114</t>
  </si>
  <si>
    <t>Frézování betonového krytu tl 100 mm pruh š 0,5 m pl do 500 m2 bez překážek v trase</t>
  </si>
  <si>
    <t>185875439</t>
  </si>
  <si>
    <t>Frézování betonového podkladu nebo krytu s naložením na dopravní prostředek plochy do 500 m2 bez překážek v trase pruhu šířky do 0,5 m, tloušťky vrstvy 100 mm</t>
  </si>
  <si>
    <t>14</t>
  </si>
  <si>
    <t>119001202</t>
  </si>
  <si>
    <t>Úprava zemin vápnem tl vrstvy 300 mm</t>
  </si>
  <si>
    <t>1890754777</t>
  </si>
  <si>
    <t>Úprava zemin vápnem za účelem zlepšení mechanických vlastností, tl. vrstvy po zhutnění 300 mm</t>
  </si>
  <si>
    <t>M</t>
  </si>
  <si>
    <t>585301590</t>
  </si>
  <si>
    <t>vápnoCL 90-Q nehašené bal. 32 kg</t>
  </si>
  <si>
    <t>t</t>
  </si>
  <si>
    <t>8</t>
  </si>
  <si>
    <t>-326119974</t>
  </si>
  <si>
    <t>vápna pro stavební účely mleté ČSN EN 459-1 CL 90 - Q  nehašené         bal. 32 kg</t>
  </si>
  <si>
    <t>VV</t>
  </si>
  <si>
    <t>1450*0,3*1,8*0,05*0,7</t>
  </si>
  <si>
    <t>16</t>
  </si>
  <si>
    <t>585221130</t>
  </si>
  <si>
    <t>cement struskoportlandský CEM II/A-S 42.5R bal. 25 kg</t>
  </si>
  <si>
    <t>60326615</t>
  </si>
  <si>
    <t>cementy struskoportlandské a vysokopecní (ČSN P ENV 197-1) třída   CEM II/A-S 42.5R bal. 25 kg</t>
  </si>
  <si>
    <t>1450,3*1,8*0,05*0,3</t>
  </si>
  <si>
    <t>31</t>
  </si>
  <si>
    <t>132201202</t>
  </si>
  <si>
    <t>Hloubení rýh š do 2000 mm v hornině tř. 3 objemu do 1000 m3</t>
  </si>
  <si>
    <t>m3</t>
  </si>
  <si>
    <t>-899435748</t>
  </si>
  <si>
    <t>Hloubení zapažených i nezapažených rýh šířky přes 600 do 2 000 mm s urovnáním dna do předepsaného profilu a spádu v hornině tř. 3 přes 100 do 1 000 m3</t>
  </si>
  <si>
    <t>32</t>
  </si>
  <si>
    <t>162701155</t>
  </si>
  <si>
    <t>Vodorovné přemístění do 10000 m výkopku z horniny tř. 5 až 7</t>
  </si>
  <si>
    <t>837671349</t>
  </si>
  <si>
    <t>Vodorovné přemístění výkopku po suchu na obvyklém dopravním prostředku, bez naložení výkopku, avšak se složením bez rozhrnutí z horniny tř. 5 až 7 na vzdálenost přes 9 0000 do 10 000 m</t>
  </si>
  <si>
    <t>33</t>
  </si>
  <si>
    <t>167101102</t>
  </si>
  <si>
    <t>Nakládání výkopku z hornin tř. 1 až 4 přes 100 m3</t>
  </si>
  <si>
    <t>876814700</t>
  </si>
  <si>
    <t>Nakládání, skládání a překládání neulehlého výkopku nebo sypaniny nakládání, množství přes 100 m3, z hornin tř. 1 až 4</t>
  </si>
  <si>
    <t>6</t>
  </si>
  <si>
    <t>171201201</t>
  </si>
  <si>
    <t>Uložení sypaniny na skládky</t>
  </si>
  <si>
    <t>1998811466</t>
  </si>
  <si>
    <t>347+104</t>
  </si>
  <si>
    <t>7</t>
  </si>
  <si>
    <t>171201211</t>
  </si>
  <si>
    <t>Poplatek za uložení odpadu ze sypaniny na skládce (skládkovné)</t>
  </si>
  <si>
    <t>-617015929</t>
  </si>
  <si>
    <t>Uložení sypaniny poplatek za uložení sypaniny na skládce ( skládkovné )</t>
  </si>
  <si>
    <t>451*1,8 'Přepočtené koeficientem množství</t>
  </si>
  <si>
    <t>35</t>
  </si>
  <si>
    <t>175101101</t>
  </si>
  <si>
    <t>Obsypání potrubí bez prohození sypaniny z hornin tř. 1 až 4 uloženým do 3 m od kraje výkopu</t>
  </si>
  <si>
    <t>1448711591</t>
  </si>
  <si>
    <t>Obsypání potrubí sypaninou z vhodných hornin tř. 1 až 4 nebo materiálem připraveným podél výkopu ve vzdálenosti do 3 m od jeho kraje, pro jakoukoliv hloubku výkopu a míru zhutnění bez prohození sypaniny</t>
  </si>
  <si>
    <t>36</t>
  </si>
  <si>
    <t>583441970</t>
  </si>
  <si>
    <t>štěrkodrť frakce 0-63</t>
  </si>
  <si>
    <t>1470563205</t>
  </si>
  <si>
    <t>kamenivo přírodní drcené hutné pro stavební účely PDK (drobné, hrubé a štěrkodrť) štěrkodrtě ČSN EN 13043 frakce   0-63</t>
  </si>
  <si>
    <t>104*1,8 'Přepočtené koeficientem množství</t>
  </si>
  <si>
    <t>25</t>
  </si>
  <si>
    <t>180401211</t>
  </si>
  <si>
    <t>Založení lučního trávníku výsevem v rovině a ve svahu do 1:5</t>
  </si>
  <si>
    <t>1001755139</t>
  </si>
  <si>
    <t>Založení trávníku výsevem lučního v rovině nebo na svahu do 1:5</t>
  </si>
  <si>
    <t>26</t>
  </si>
  <si>
    <t>005724100</t>
  </si>
  <si>
    <t>osivo směs travní parková rekreační</t>
  </si>
  <si>
    <t>kg</t>
  </si>
  <si>
    <t>-124619357</t>
  </si>
  <si>
    <t>osiva pícnin směsi travní balení obvykle 25 kg parková</t>
  </si>
  <si>
    <t>160*0,015 'Přepočtené koeficientem množství</t>
  </si>
  <si>
    <t>17</t>
  </si>
  <si>
    <t>181102302</t>
  </si>
  <si>
    <t>Úprava pláně v zářezech se zhutněním</t>
  </si>
  <si>
    <t>941437875</t>
  </si>
  <si>
    <t>Úprava pláně na stavbách dálnic v zářezech mimo skalních se zhutněním</t>
  </si>
  <si>
    <t>24</t>
  </si>
  <si>
    <t>181301103</t>
  </si>
  <si>
    <t>Rozprostření ornice tl vrstvy do 200 mm pl do 500 m2 v rovině nebo ve svahu do 1:5</t>
  </si>
  <si>
    <t>-1300809587</t>
  </si>
  <si>
    <t>Rozprostření a urovnání ornice v rovině nebo ve svahu sklonu do 1 : 5 při souvislé ploše do 500 m2, tl. vrstvy přes 150 do 200 mm</t>
  </si>
  <si>
    <t>28</t>
  </si>
  <si>
    <t>185804312</t>
  </si>
  <si>
    <t>Zalití rostlin vodou plocha přes 20 m2</t>
  </si>
  <si>
    <t>-88842086</t>
  </si>
  <si>
    <t>Zalití rostlin vodou plochy záhonů jednotlivě přes 20 m2</t>
  </si>
  <si>
    <t>Zakládání</t>
  </si>
  <si>
    <t>29</t>
  </si>
  <si>
    <t>212752212</t>
  </si>
  <si>
    <t>Trativod z drenážních trubek plastových flexibilních D do 100 mm včetně lože otevřený výkop</t>
  </si>
  <si>
    <t>m</t>
  </si>
  <si>
    <t>-886712837</t>
  </si>
  <si>
    <t>Trativody z drenážních trubek se zřízením štěrkopískového lože pod trubky a s jejich obsypem v průměrném celkovém množství do 0,15 m3/m v otevřeném výkopu z trubek plastových flexibilních D přes 65 do 100 mm</t>
  </si>
  <si>
    <t>Vodorovné konstrukce</t>
  </si>
  <si>
    <t>19</t>
  </si>
  <si>
    <t>451577777</t>
  </si>
  <si>
    <t>Podklad nebo lože pod dlažbu vodorovný nebo do sklonu 1:5 z kameniva těženého tl do 100 mm</t>
  </si>
  <si>
    <t>1026516702</t>
  </si>
  <si>
    <t>Podklad nebo lože pod dlažbu (přídlažbu) v ploše vodorovné nebo ve sklonu do 1:5, tloušťky od 30 do 100 mm z kameniva těženého</t>
  </si>
  <si>
    <t>5</t>
  </si>
  <si>
    <t>18</t>
  </si>
  <si>
    <t>564871111</t>
  </si>
  <si>
    <t>Podklad ze štěrkodrtě ŠD tl 250 mm</t>
  </si>
  <si>
    <t>-891194883</t>
  </si>
  <si>
    <t>Podklad ze štěrkodrti ŠD s rozprostřením a zhutněním, po zhutnění tl. 250 mm</t>
  </si>
  <si>
    <t>20</t>
  </si>
  <si>
    <t>596211213</t>
  </si>
  <si>
    <t>Kladení zámkové dlažby komunikací pro pěší tl 80 mm skupiny A pl přes 300 m2</t>
  </si>
  <si>
    <t>-1486931841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</si>
  <si>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</si>
  <si>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592450070</t>
  </si>
  <si>
    <t>dlažba zámková H-PROFIL HBB 20x16,5x8 cm přírodní</t>
  </si>
  <si>
    <t>1661968743</t>
  </si>
  <si>
    <t>dlaždice betonové dlažba zámková (ČSN EN 1338) dlažba H-PROFIL s fazetou, 1 m2=36 kusů HBB  20 x 16,5 x 8 přírodní</t>
  </si>
  <si>
    <t>22</t>
  </si>
  <si>
    <t>592450000</t>
  </si>
  <si>
    <t>dlažba zámková H-PROFIL HBB 20x16,5x8 cm červená</t>
  </si>
  <si>
    <t>-2133797255</t>
  </si>
  <si>
    <t>dlaždice betonové dlažba zámková (ČSN EN 1338) dlažba H-PROFIL s fazetou, 1 m2=36 kusů HBB  20 x 16,5 x 8 červená</t>
  </si>
  <si>
    <t>23</t>
  </si>
  <si>
    <t>592451190</t>
  </si>
  <si>
    <t>dlažba zámková PROMENÁDA slepecká 20x10x6 cm barevná</t>
  </si>
  <si>
    <t>-704271492</t>
  </si>
  <si>
    <t>dlaždice betonové dlažba zámková (ČSN EN 1338) dlažba zámková PROMENÁDA-SLEPECKÁ 1 m2=50 kusů 20 x 10 x 6 barevná</t>
  </si>
  <si>
    <t>43</t>
  </si>
  <si>
    <t>597661112</t>
  </si>
  <si>
    <t>Rigol dlážděný do lože z betonu tl 100 mm z dlažebních kostek velkých</t>
  </si>
  <si>
    <t>-1754708714</t>
  </si>
  <si>
    <t>Rigol dlážděný do lože z betonu prostého tl. 100 mm, s vyplněním a zatřením spár cementovou maltou z dlažebních kostek velkých</t>
  </si>
  <si>
    <t>11</t>
  </si>
  <si>
    <t>599142111</t>
  </si>
  <si>
    <t>Úprava zálivky dilatačních nebo pracovních spár v cementobetonovém krytu hl do 40 mm š do 40 mm</t>
  </si>
  <si>
    <t>-1416795280</t>
  </si>
  <si>
    <t>Úprava zálivky dilatačních nebo pracovních spár v cementobetonovém krytu, hloubky do 40 mm, šířky přes 20 do 40 mm</t>
  </si>
  <si>
    <t>9</t>
  </si>
  <si>
    <t>Ostatní konstrukce a práce-bourání</t>
  </si>
  <si>
    <t>41</t>
  </si>
  <si>
    <t>914111111</t>
  </si>
  <si>
    <t>Montáž svislé dopravní značky do velikosti 1 m2 objímkami na sloupek nebo konzolu</t>
  </si>
  <si>
    <t>kus</t>
  </si>
  <si>
    <t>-831825855</t>
  </si>
  <si>
    <t>Montáž svislé dopravní značky základní velikosti do 1 m2 objímkami na sloupky nebo konzoly</t>
  </si>
  <si>
    <t>42</t>
  </si>
  <si>
    <t>404440000</t>
  </si>
  <si>
    <t>značka dopravní svislá výstražná FeZn A1 - A30, P1,P4 700 mm</t>
  </si>
  <si>
    <t>1042015778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</si>
  <si>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FeZn</t>
  </si>
  <si>
    <t>39</t>
  </si>
  <si>
    <t>914511111</t>
  </si>
  <si>
    <t>Montáž sloupku dopravních značek délky do 3,5 m s betonovým základem</t>
  </si>
  <si>
    <t>1038845599</t>
  </si>
  <si>
    <t>Montáž sloupku dopravních značek délky do 3,5 m do betonového základu</t>
  </si>
  <si>
    <t>40</t>
  </si>
  <si>
    <t>404452250</t>
  </si>
  <si>
    <t>sloupek Zn 60 - 350</t>
  </si>
  <si>
    <t>-1464097639</t>
  </si>
  <si>
    <t>výrobky a tabule orientační pro návěstí a zabezpečovací zařízení silniční značky dopravní svislé sloupky Zn 60 - 350</t>
  </si>
  <si>
    <t>12</t>
  </si>
  <si>
    <t>916231112</t>
  </si>
  <si>
    <t>Osazení chodníkového obrubníku betonového ležatého bez boční opěry do lože z betonu prostého</t>
  </si>
  <si>
    <t>188836376</t>
  </si>
  <si>
    <t>Osazení chodníkového obrubníku betonového se zřízením lože, s vyplněním a zatřením spár cementovou maltou ležatého bez boční opěry, do lože z betonu prostého tř. C 12/15</t>
  </si>
  <si>
    <t>13</t>
  </si>
  <si>
    <t>592174100</t>
  </si>
  <si>
    <t>obrubník betonový chodníkový ABO 100/10/25 II nat 100x10x25 cm</t>
  </si>
  <si>
    <t>1894085653</t>
  </si>
  <si>
    <t>919111114</t>
  </si>
  <si>
    <t>Řezání dilatačních spár š 4 mm hl do 100 mm příčných nebo podélných v čerstvém CB krytu</t>
  </si>
  <si>
    <t>-2050209344</t>
  </si>
  <si>
    <t>Řezání dilatačních spár v čerstvém cementobetonovém krytu příčných nebo podélných, šířky 4 mm, hloubky přes 90 do 100 mm</t>
  </si>
  <si>
    <t>30</t>
  </si>
  <si>
    <t>919726122</t>
  </si>
  <si>
    <t>Geotextilie pro ochranu, separaci a filtraci netkaná měrná hmotnost do 300 g/m2</t>
  </si>
  <si>
    <t>-1392539960</t>
  </si>
  <si>
    <t>Geotextilie netkaná pro ochranu, separaci nebo filtraci měrná hmotnost přes 200 do 300 g/m2</t>
  </si>
  <si>
    <t>38</t>
  </si>
  <si>
    <t>919794441</t>
  </si>
  <si>
    <t>Úprava ploch kolem hydrantů, šoupat, poklopů a mříží nebo sloupů v živičných krytech pl do 2 m2</t>
  </si>
  <si>
    <t>-1743968821</t>
  </si>
  <si>
    <t>Úprava ploch kolem hydrantů, šoupat, kanalizačních poklopů a mříží, sloupů apod. v živičných krytech jakékoliv tloušťky, jednotlivě v půdorysné ploše do 2 m2</t>
  </si>
  <si>
    <t>37</t>
  </si>
  <si>
    <t>935114121</t>
  </si>
  <si>
    <t>Štěrbinový odvodňovací betonový žlab 450x500 mm bez vnitřního spádu se základem</t>
  </si>
  <si>
    <t>997208172</t>
  </si>
  <si>
    <t>Štěrbinový odvodňovací betonový žlab se základem z betonu prostého a s obetonováním rozměru 450x500 mm bez obrubníku bez vnitřního spádu</t>
  </si>
  <si>
    <t>979081111</t>
  </si>
  <si>
    <t>Odvoz suti a vybouraných hmot na skládku do 1 km</t>
  </si>
  <si>
    <t>-1746217145</t>
  </si>
  <si>
    <t>979081121</t>
  </si>
  <si>
    <t>Odvoz suti a vybouraných hmot na skládku ZKD 1 km přes 1 km</t>
  </si>
  <si>
    <t>-1695520416</t>
  </si>
  <si>
    <t>Odvoz suti a vybouraných hmot na skládku za každý další 1 km</t>
  </si>
  <si>
    <t>825,92*10 'Přepočtené koeficientem množství</t>
  </si>
  <si>
    <t>979099115</t>
  </si>
  <si>
    <t>Poplatek za uložení betonového odpadu na skládce (skládkovné)</t>
  </si>
  <si>
    <t>-1477966312</t>
  </si>
  <si>
    <t>Poplatek za uložení stavebního odpadu na skládce (skládkovné) betonového</t>
  </si>
  <si>
    <t>825,92*0,05 'Přepočtené koeficientem množství</t>
  </si>
  <si>
    <t>979099155</t>
  </si>
  <si>
    <t>Poplatek za uložení odpadu z kameniva na skládce (skládkovné)</t>
  </si>
  <si>
    <t>1406197065</t>
  </si>
  <si>
    <t>Poplatek za uložení stavebního odpadu na skládce (skládkovné) z kameniva</t>
  </si>
  <si>
    <t>825,92*0,95 'Přepočtené koeficientem množství</t>
  </si>
  <si>
    <t>99</t>
  </si>
  <si>
    <t>Přesun hmot</t>
  </si>
  <si>
    <t>44</t>
  </si>
  <si>
    <t>998223011</t>
  </si>
  <si>
    <t>Přesun hmot pro pozemní komunikace s krytem dlážděným</t>
  </si>
  <si>
    <t>-151969543</t>
  </si>
  <si>
    <t>Přesun hmot pro pozemní komunikace s krytem dlážděným dopravní vzdálenost do 200 m jakékoliv délky objektu</t>
  </si>
  <si>
    <t>SO 200 - Opěrná stěna</t>
  </si>
  <si>
    <t xml:space="preserve">    3 - Svislé a kompletní konstrukce</t>
  </si>
  <si>
    <t>132301202</t>
  </si>
  <si>
    <t>Hloubení rýh š do 2000 mm v hornině tř. 4 objemu do 1000 m3</t>
  </si>
  <si>
    <t>1483613840</t>
  </si>
  <si>
    <t>Hloubení zapažených i nezapažených rýh šířky přes 600 do 2 000 mm s urovnáním dna do předepsaného profilu a spádu v hornině tř. 4 přes 100 do 1 000 m3</t>
  </si>
  <si>
    <t>38*0,8*(1,150+1,150+0,8)/2</t>
  </si>
  <si>
    <t>162501102</t>
  </si>
  <si>
    <t>Vodorovné přemístění do 3000 m výkopku z horniny tř. 1 až 4</t>
  </si>
  <si>
    <t>428700308</t>
  </si>
  <si>
    <t>"na mezideponii - tam a zpět" 2*40</t>
  </si>
  <si>
    <t>162701105</t>
  </si>
  <si>
    <t>Vodorovné přemístění do 10000 m výkopku z horniny tř. 1 až 4</t>
  </si>
  <si>
    <t>727757125</t>
  </si>
  <si>
    <t>Vodorovné přemístění výkopku po suchu na obvyklém dopravním prostředku, bez naložení výkopku, avšak se složením bez rozhrnutí z horniny tř. 1 až 4 na vzdálenost přes 9 000 do 10 000 m</t>
  </si>
  <si>
    <t>-689477885</t>
  </si>
  <si>
    <t>47,2+40</t>
  </si>
  <si>
    <t>917731939</t>
  </si>
  <si>
    <t>1538659059</t>
  </si>
  <si>
    <t>7,2*1,8 'Přepočtené koeficientem množství</t>
  </si>
  <si>
    <t>174101101</t>
  </si>
  <si>
    <t>Zásyp jam, šachet rýh nebo kolem objektů sypaninou se zhutněním</t>
  </si>
  <si>
    <t>-104009117</t>
  </si>
  <si>
    <t>Zásyp sypaninou z jakékoliv horniny s uložením výkopku ve vrstvách se zhutněním jam, šachet, rýh nebo kolem objektů v těchto vykopávkách</t>
  </si>
  <si>
    <t>211531111</t>
  </si>
  <si>
    <t>Výplň odvodňovacích žeber nebo trativodů kamenivem hrubým drceným frakce 16 až 63 mm</t>
  </si>
  <si>
    <t>1869049801</t>
  </si>
  <si>
    <t>Výplň kamenivem do rýh odvodňovacích žeber nebo trativodů bez zhutnění, s úpravou povrchu výplně kamenivem hrubým drceným frakce 16 až 63 mm</t>
  </si>
  <si>
    <t>212755216</t>
  </si>
  <si>
    <t>Trativody z drenážních trubek plastových flexibilních D 160 mm bez lože</t>
  </si>
  <si>
    <t>-442477228</t>
  </si>
  <si>
    <t>Trativody bez lože z drenážních trubek plastových flexibilních D 160 mm</t>
  </si>
  <si>
    <t>Svislé a kompletní konstrukce</t>
  </si>
  <si>
    <t>327131111</t>
  </si>
  <si>
    <t>Montáž dílců opěrných zdí z předpjatého betonu hmotnosti do 5 t</t>
  </si>
  <si>
    <t>-1915081525</t>
  </si>
  <si>
    <t>Montáž prefabrikovaných dílců opěrných nebo obkladních zdí z betonu (2) železového, (3) předpjatého Konkretizace: Montáž dílců opěrných zdí z předpjatého betonu hmotnosti do 5 t</t>
  </si>
  <si>
    <t>OPS1</t>
  </si>
  <si>
    <t>Opěrná stěna prefabrikovaná "L" pro výšku 1 m, 1800x1150x990 mm</t>
  </si>
  <si>
    <t>1520339677</t>
  </si>
  <si>
    <t>338171111</t>
  </si>
  <si>
    <t>Osazování sloupků a vzpěr plotových ocelových v 2 m se zalitím MC</t>
  </si>
  <si>
    <t>-666458845</t>
  </si>
  <si>
    <t>Osazování sloupků a vzpěr plotových ocelových trubkových nebo profilovaných výšky do 2,00 m se zalitím cementovou maltou do vynechaných otvorů</t>
  </si>
  <si>
    <t>553422020</t>
  </si>
  <si>
    <t>sloupek plotový průběžný základní nátěr 2000/38x1,5 mm</t>
  </si>
  <si>
    <t>688397567</t>
  </si>
  <si>
    <t>příslušenství stavební kovové sloupky plotové základní nátěr průběžný  38x1,5 mm včetně čepičky, úchytek 2000 mm</t>
  </si>
  <si>
    <t>1129566238</t>
  </si>
  <si>
    <t>998232132</t>
  </si>
  <si>
    <t>Přesun hmot pro oplocení z betonu monolitického v do 10 m</t>
  </si>
  <si>
    <t>-1702492056</t>
  </si>
  <si>
    <t>Přesun hmot pro oplocení se svislou nosnou konstrukcí monolitickou betonovou tyčovou nebo plošnou vodorovná dopravní vzdálenost do 50 m, pro oplocení výšky přes 3 do 10 m</t>
  </si>
  <si>
    <t>SO 300 - Odvodnění</t>
  </si>
  <si>
    <t xml:space="preserve">    8 - Trubní vedení</t>
  </si>
  <si>
    <t>131201102</t>
  </si>
  <si>
    <t>Hloubení jam nezapažených v hornině tř. 3 objemu do 1000 m3</t>
  </si>
  <si>
    <t>1139314979</t>
  </si>
  <si>
    <t>Hloubení nezapažených jam a zářezů kromě zářezů se šikmými stěnami pro podzemní vedení s urovnáním dna do předepsaného profilu a spádu v hornině tř. 3 přes 100 do 1 000 m3</t>
  </si>
  <si>
    <t>132201101</t>
  </si>
  <si>
    <t>Hloubení rýh š do 600 mm v hornině tř. 3 objemu do 100 m3</t>
  </si>
  <si>
    <t>1362595106</t>
  </si>
  <si>
    <t>Hloubení zapažených i nezapažených rýh šířky do 600 mm s urovnáním dna do předepsaného profilu a spádu v hornině tř. 3 do 100 m3</t>
  </si>
  <si>
    <t>"příkop" 43*0,5*1,5/2</t>
  </si>
  <si>
    <t>132302521</t>
  </si>
  <si>
    <t>Hloubení rýh š do 2000 mm vedle kolejí v hornině tř. 4</t>
  </si>
  <si>
    <t>1757341895</t>
  </si>
  <si>
    <t>Hloubení rýh vedle kolejí šířky přes 600 do 2 000 mm zapažených i nezapažených s urovnáním dna do předepsaného profilu a spádu, s popř. nutným přehozením výkopku na vzdálenost do 3 m ve výkopišti, s přehozením výkopku na přilehlém terénu na vzdálenost do 5 m od podélné osy rýhy nebo s naložením výkopku na dopravní prostředek, pro jakýkoliv objem výkopu v hornině tř. 4 jakéhokoliv objemu</t>
  </si>
  <si>
    <t>"přípojky" (9+6+14)*2*1,1</t>
  </si>
  <si>
    <t>"stoka" 235*1,1</t>
  </si>
  <si>
    <t>Součet</t>
  </si>
  <si>
    <t>132302529</t>
  </si>
  <si>
    <t>Příplatek u hloubení rýh š do 2000 mm vedle kolejí v hornině tř. 4 za lepivost</t>
  </si>
  <si>
    <t>-734975265</t>
  </si>
  <si>
    <t>Hloubení rýh vedle kolejí šířky přes 600 do 2 000 mm zapažených i nezapažených s urovnáním dna do předepsaného profilu a spádu, s popř. nutným přehozením výkopku na vzdálenost do 3 m ve výkopišti, s přehozením výkopku na přilehlém terénu na vzdálenost do 5 m od podélné osy rýhy nebo s naložením výkopku na dopravní prostředek, pro jakýkoliv objem výkopu v hornině tř. 4 Příplatek k ceně za lepivost hornin tř. 4</t>
  </si>
  <si>
    <t>258,5*0,1 'Přepočtené koeficientem množství</t>
  </si>
  <si>
    <t>151101102</t>
  </si>
  <si>
    <t>Zřízení příložného pažení a rozepření stěn rýh hl do 4 m</t>
  </si>
  <si>
    <t>-219130358</t>
  </si>
  <si>
    <t>Zřízení pažení a rozepření stěn rýh pro podzemní vedení pro všechny šířky rýhy příložné pro jakoukoliv mezerovitost, hloubky do 4 m</t>
  </si>
  <si>
    <t>"stoka" 235+"přípojky" (9+6+14)*2</t>
  </si>
  <si>
    <t>151101112</t>
  </si>
  <si>
    <t>Odstranění příložného pažení a rozepření stěn rýh hl do 4 m</t>
  </si>
  <si>
    <t>-235662569</t>
  </si>
  <si>
    <t>Odstranění pažení a rozepření stěn rýh pro podzemní vedení s uložením materiálu na vzdálenost do 3 m od kraje výkopu příložné, hloubky přes 2 do 4 m</t>
  </si>
  <si>
    <t>153311111</t>
  </si>
  <si>
    <t>Zřízení armování svahů, násypů a opěrných stěn vrstvou z geomříže tkané sklonu do 1:2</t>
  </si>
  <si>
    <t>224469050</t>
  </si>
  <si>
    <t>Zřízení armování strmých svahů, násypů nebo opěrných stěn vrstvou z geomříže tkané, ve sklonu do 1:2</t>
  </si>
  <si>
    <t>693210610</t>
  </si>
  <si>
    <t>geomříže tkané z polyesteru povrstvené PK-GRID PET 20/20</t>
  </si>
  <si>
    <t>207006545</t>
  </si>
  <si>
    <t>geomříže, geomatrace, geobuňky geomříže tkané z polyesteru povrstvené PK-GRID PET vyztužování zemních těles PK-GRID PET 20/20</t>
  </si>
  <si>
    <t>160*1,15 'Přepočtené koeficientem množství</t>
  </si>
  <si>
    <t>-1864110044</t>
  </si>
  <si>
    <t>Vodorovné přemístění výkopku po suchu na obvyklém dopravním prostředku, bez naložení výkopku, avšak se složením bez rozhrnutí z horniny tř. 1 až 4 na vzdálenost přes 2 500 do 3 000 m</t>
  </si>
  <si>
    <t>"na zásyp mezideponie - tam a zpět" 2*193,974</t>
  </si>
  <si>
    <t>428519733</t>
  </si>
  <si>
    <t>"přípojky" (9+6+14)*1,1*0,5</t>
  </si>
  <si>
    <t>"stoka" 141,8*1,1*0,6</t>
  </si>
  <si>
    <t>"přípojky" (9+6+14)*1,1*0,1</t>
  </si>
  <si>
    <t>"stoka" 141,8*1,1*0,1</t>
  </si>
  <si>
    <t>"poldr" 180</t>
  </si>
  <si>
    <t>2017566347</t>
  </si>
  <si>
    <t>"na zásyp z mezideponie" 193,974</t>
  </si>
  <si>
    <t>"poldr - odvoz" 180</t>
  </si>
  <si>
    <t>"poldr - mezideponie na hráz"</t>
  </si>
  <si>
    <t>171101103</t>
  </si>
  <si>
    <t>Uložení sypaniny z hornin soudržných do násypů zhutněných do 100 % PS</t>
  </si>
  <si>
    <t>-718617895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</si>
  <si>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</si>
  <si>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"hráz" 5,18*14+2,23*14</t>
  </si>
  <si>
    <t>-121500423</t>
  </si>
  <si>
    <t>954839049</t>
  </si>
  <si>
    <t>324,451*1,8 'Přepočtené koeficientem množství</t>
  </si>
  <si>
    <t>84202936</t>
  </si>
  <si>
    <t>"přípojky" (9+6+14)*1,1*0,5*-1</t>
  </si>
  <si>
    <t>"stoka" 141,8*1,1*0,6*-1</t>
  </si>
  <si>
    <t>"přípojky" (9+6+14)*1,1*0,1*-1</t>
  </si>
  <si>
    <t>"stoka" 141,8*1,1*0,1*-1</t>
  </si>
  <si>
    <t>-2100319965</t>
  </si>
  <si>
    <t>581532571</t>
  </si>
  <si>
    <t xml:space="preserve">písek obsypový tříděný 0 - 8 </t>
  </si>
  <si>
    <t>-891800979</t>
  </si>
  <si>
    <t>písky technické tříděné písek obsypový tříděný 0 - 8</t>
  </si>
  <si>
    <t>109,538*1,8 'Přepočtené koeficientem množství</t>
  </si>
  <si>
    <t>180401212</t>
  </si>
  <si>
    <t>Založení lučního trávníku výsevem ve svahu do 1:2</t>
  </si>
  <si>
    <t>-1261141048</t>
  </si>
  <si>
    <t>Založení trávníku výsevem lučního na svahu přes 1:5 do 1:2</t>
  </si>
  <si>
    <t>45</t>
  </si>
  <si>
    <t>005724700</t>
  </si>
  <si>
    <t>osivo směs travní krajinná - technická</t>
  </si>
  <si>
    <t>-921344166</t>
  </si>
  <si>
    <t>osiva pícnin směsi travní balení obvykle 25 kg krajinná</t>
  </si>
  <si>
    <t>181301101</t>
  </si>
  <si>
    <t>Rozprostření ornice tl vrstvy do 100 mm pl do 500 m2 v rovině nebo ve svahu do 1:5</t>
  </si>
  <si>
    <t>1305915934</t>
  </si>
  <si>
    <t>Rozprostření a urovnání ornice v rovině nebo ve svahu sklonu do 1 : 5 při souvislé ploše do 500 m2, tl. vrstvy do 100 mm</t>
  </si>
  <si>
    <t>"hráze průlehu" 160</t>
  </si>
  <si>
    <t>"okolo kanalizace na pozemku 164/3" 35*1,5</t>
  </si>
  <si>
    <t>"okolo příkopu" 42*1,5</t>
  </si>
  <si>
    <t>49</t>
  </si>
  <si>
    <t>451311521</t>
  </si>
  <si>
    <t>Podklad pro dlažbu z betonu prostého vodostavebného V4 tř. B 20 vrstva tl nad 100 do 150 mm</t>
  </si>
  <si>
    <t>-1491446115</t>
  </si>
  <si>
    <t>Podklad z prostého betonu vodostavebného pod dlažbu V4 – B 20, ve vrstvě tl. přes 100 do 150 mm</t>
  </si>
  <si>
    <t>451572111</t>
  </si>
  <si>
    <t>Lože pod potrubí otevřený výkop z kameniva drobného těženého</t>
  </si>
  <si>
    <t>-983128254</t>
  </si>
  <si>
    <t>Lože pod potrubí, stoky a drobné objekty v otevřeném výkopu z kameniva drobného těženého 0 až 4 mm</t>
  </si>
  <si>
    <t>451971111</t>
  </si>
  <si>
    <t>Položení podkladní vrstvy z geotextilie s uchycením v terénu sponami a za plůtky hřeby</t>
  </si>
  <si>
    <t>-1586677077</t>
  </si>
  <si>
    <t>Položení podkladní vrstvy z geotextilie v rovině nebo ve svahu, s přesahem jednotlivých pásů 150 mm, s uchycením v terénu sponami z bet. oceli a za plůtky hřeby</t>
  </si>
  <si>
    <t>693110050</t>
  </si>
  <si>
    <t>geotextilie tkaná (polypropylen) PK-TEX PP 80 314 g/m2</t>
  </si>
  <si>
    <t>-580189321</t>
  </si>
  <si>
    <t>geotextilie geotextilie tkané PK-TEX PP (polypropylen) vyztužování, separace a filtrace PK-TEX PP  80   314 g/m2</t>
  </si>
  <si>
    <t>457531112</t>
  </si>
  <si>
    <t>Filtrační vrstvy z hrubého drceného kameniva bez zhutnění frakce od 16 až 63 do 32 až 63 mm</t>
  </si>
  <si>
    <t>-2010174524</t>
  </si>
  <si>
    <t>Filtrační vrstvy jakékoliv tloušťky a sklonu z hrubého drceného kameniva bez zhutnění, frakce od 16-63 do 32-63 mm</t>
  </si>
  <si>
    <t>120*0,5</t>
  </si>
  <si>
    <t>47</t>
  </si>
  <si>
    <t>464511122</t>
  </si>
  <si>
    <t>Pohoz z kamene záhozového hmotnosti do 200 kg z terénu</t>
  </si>
  <si>
    <t>-617849084</t>
  </si>
  <si>
    <t>Pohoz dna nebo svahů jakékoliv tloušťky z kamene záhozového z terénu, hmotnosti jednotlivých kamenů do 200 kg</t>
  </si>
  <si>
    <t>46</t>
  </si>
  <si>
    <t>464541112</t>
  </si>
  <si>
    <t>Pohoz ze štěrkodrti zrno do 125 mm z terénu</t>
  </si>
  <si>
    <t>-136581846</t>
  </si>
  <si>
    <t>Pohoz dna nebo svahů jakékoliv tloušťky ze štěrkodrtí, z terénu, frakce do 125 mm</t>
  </si>
  <si>
    <t>48</t>
  </si>
  <si>
    <t>465512127</t>
  </si>
  <si>
    <t>Dlažba z lomového kamene na sucho se zalitím spár cementovou maltou tl 200 mm</t>
  </si>
  <si>
    <t>1739046125</t>
  </si>
  <si>
    <t>Dlažba z lomového kamene lomařsky upraveného na sucho se zalitím spár cementovou maltou, tl. kamene 200 mm</t>
  </si>
  <si>
    <t>Trubní vedení</t>
  </si>
  <si>
    <t>34</t>
  </si>
  <si>
    <t>871353121</t>
  </si>
  <si>
    <t>Montáž potrubí z kanalizačních trub z PVC otevřený výkop sklon do 20 % DN 200</t>
  </si>
  <si>
    <t>330550357</t>
  </si>
  <si>
    <t>Montáž potrubí z kanalizačních trub z plastů z tvrdého PVC těsněných gumovým kroužkem v otevřeném výkopu ve sklonu do 20 % DN 200</t>
  </si>
  <si>
    <t>9+3*2+14</t>
  </si>
  <si>
    <t>286148020</t>
  </si>
  <si>
    <t>trubka kanalizační SN10 X-STREAM PP potrubí DN 200/6m</t>
  </si>
  <si>
    <t>-809256413</t>
  </si>
  <si>
    <t>trubky z polypropylénu a kombinované systém Wavin korugované potrubí SN10 X-STREAM potrubí s hrdlem - cena včetně těsnění PP potrubí DN 200/6m</t>
  </si>
  <si>
    <t>P</t>
  </si>
  <si>
    <t>Poznámka k položce:
kód výrobku: JP000110W . Potrubí je černé barvy s bílou vnitřní stěnou !</t>
  </si>
  <si>
    <t>871373121</t>
  </si>
  <si>
    <t>Montáž potrubí z kanalizačních trub z PVC otevřený výkop sklon do 20 % DN 300</t>
  </si>
  <si>
    <t>-117696470</t>
  </si>
  <si>
    <t>Montáž potrubí z kanalizačních trub z plastů z tvrdého PVC těsněných gumovým kroužkem v otevřeném výkopu ve sklonu do 20 % DN 300</t>
  </si>
  <si>
    <t>286148040</t>
  </si>
  <si>
    <t>trubka kanalizační SN10 X-STREAM PP potrubí DN 300/6m</t>
  </si>
  <si>
    <t>1008561232</t>
  </si>
  <si>
    <t>trubky z polypropylénu a kombinované systém Wavin korugované potrubí SN10 X-STREAM potrubí s hrdlem - cena včetně těsnění PP potrubí DN 300/6m</t>
  </si>
  <si>
    <t>Poznámka k položce:
kód výrobku: JP000130W . Potrubí je černé barvy s bílou vnitřní stěnou !</t>
  </si>
  <si>
    <t>286154880</t>
  </si>
  <si>
    <t>odbočka ULTRA RIB UR-2 DIN/KG 45° 300/150 mm</t>
  </si>
  <si>
    <t>-1925402857</t>
  </si>
  <si>
    <t>trubky z polypropylénu a kombinované systém Wavin kanalizační potrubí ULTRA-RIB 2 PP SN10 dle normy DIN 16961 odbočka UR x KG UREA  45° 300/150</t>
  </si>
  <si>
    <t>894411121</t>
  </si>
  <si>
    <t>Zřízení šachet kanalizačních z betonových dílců na potrubí DN nad 200 do 300 dno beton tř. C 25/30</t>
  </si>
  <si>
    <t>-487248318</t>
  </si>
  <si>
    <t>Zřízení šachet kanalizačních z betonových dílců výšky vstupu do 1,50 m s obložením dna betonem tř. C 25/30, na potrubí DN přes 200 do 300</t>
  </si>
  <si>
    <t>592225800</t>
  </si>
  <si>
    <t>Śachta prefabrikovaná 1000/600, hl., do 2,0 m, bez poklopu</t>
  </si>
  <si>
    <t>soub</t>
  </si>
  <si>
    <t>-2051648145</t>
  </si>
  <si>
    <t>592225801</t>
  </si>
  <si>
    <t>Śachta prefabrikovaná 1000/600, hl., do 3,0 m, bez poklopu</t>
  </si>
  <si>
    <t>1381595306</t>
  </si>
  <si>
    <t>895941111</t>
  </si>
  <si>
    <t>Zřízení vpusti kanalizační uliční z betonových dílců typ UV-50 normální</t>
  </si>
  <si>
    <t>-1004082655</t>
  </si>
  <si>
    <t>592238200</t>
  </si>
  <si>
    <t>vpusť betonová uliční TBV-Q 500/290 K /skruž/ 29x50x5 cm</t>
  </si>
  <si>
    <t>-91514833</t>
  </si>
  <si>
    <t>prefabrikáty pro uliční vpusti betonové a železobetonové TBV-Q 500/290 K /skruž/   29 x 50 x 5</t>
  </si>
  <si>
    <t>592238210</t>
  </si>
  <si>
    <t>vpusť betonová uliční TBV-Q 660/180 /prstenec/ 18x66x10 cm</t>
  </si>
  <si>
    <t>1978976011</t>
  </si>
  <si>
    <t>prefabrikáty pro uliční vpusti betonové a železobetonové TBV-Q 660/180 /prstenec/ 18 x 66 x 10</t>
  </si>
  <si>
    <t>592238240</t>
  </si>
  <si>
    <t>vpusť betonová uliční TBV-Q 500/590/200 V /skruž/ 59x50x5 cm</t>
  </si>
  <si>
    <t>1888550620</t>
  </si>
  <si>
    <t>prefabrikáty pro uliční vpusti betonové a železobetonové TBV-Q 500/590/200 V /skruž/ 59 x 50 x 5</t>
  </si>
  <si>
    <t>592238540</t>
  </si>
  <si>
    <t>skruž betonová pro uliční vpusťs výtokovým otvorem PVC TBV-Q 450/350/3a, 45x35x5 cm</t>
  </si>
  <si>
    <t>-209396202</t>
  </si>
  <si>
    <t>prefabrikáty pro uliční vpusti dílce betonové pro uliční vpusti skruž s  otvorem PVC TBV-Q 450/350/3a PVC  45 x 35 x 5</t>
  </si>
  <si>
    <t>592238520</t>
  </si>
  <si>
    <t>dno betonové pro uliční vpusť s kalovou prohlubní TBV-Q 2a 45x30x5 cm</t>
  </si>
  <si>
    <t>1480778509</t>
  </si>
  <si>
    <t>prefabrikáty pro uliční vpusti dílce betonové pro uliční vpusti dno s kalovou prohlubní TBV-Q 450/300/2a       45 x 30 x 5</t>
  </si>
  <si>
    <t>592238560</t>
  </si>
  <si>
    <t>skruž betonová pro uliční vpusť horní TBV-Q 450/195/5c, 45x20x5 cm</t>
  </si>
  <si>
    <t>2094131918</t>
  </si>
  <si>
    <t>prefabrikáty pro uliční vpusti dílce betonové pro uliční vpusti skruže horní TBV-Q 450/195/5c         45 x 20 x 5</t>
  </si>
  <si>
    <t>592238570</t>
  </si>
  <si>
    <t>skruž betonová pro uliční vpusť horní TBV-Q 450/295/5b, 45x30x5 cm</t>
  </si>
  <si>
    <t>-241247526</t>
  </si>
  <si>
    <t>prefabrikáty pro uliční vpusti dílce betonové pro uliční vpusti skruže horní TBV-Q 450/295/5b         45 x 30 x 5</t>
  </si>
  <si>
    <t>592238660</t>
  </si>
  <si>
    <t>skruž betonová pro uliční vpusť přechodová TBV-Q 450-270/325/11 45-27/32,5/11 cm</t>
  </si>
  <si>
    <t>380524544</t>
  </si>
  <si>
    <t>prefabrikáty pro uliční vpusti dílce betonové pro uliční vpusti skruž přechodová TBV-Q 450-270/325/11     45-27/32,5/11</t>
  </si>
  <si>
    <t>592238731</t>
  </si>
  <si>
    <t>mříž M3 C250 DIN 19583-11 500/500 mm, prohnutá, do žlabu</t>
  </si>
  <si>
    <t>899956361</t>
  </si>
  <si>
    <t>prefabrikáty pro uliční vpusti dílce betonové pro uliční vpusti vpusť dešťová uliční s rámem mříž M2 C250 DIN 19583-11 500/500 mm</t>
  </si>
  <si>
    <t>899102111</t>
  </si>
  <si>
    <t>Osazení poklopů litinových nebo ocelových včetně rámů hmotnosti nad 50 do 100 kg</t>
  </si>
  <si>
    <t>-1113808495</t>
  </si>
  <si>
    <t>Osazení poklopů litinových a ocelových včetně rámů hmotnosti jednotlivě přes 50 do 100 kg</t>
  </si>
  <si>
    <t>592246611</t>
  </si>
  <si>
    <t>poklop šachtový D1 /celolitinový se zajištěním/ D 400 - BEGU, s odvětráním EUROPA</t>
  </si>
  <si>
    <t>1053128435</t>
  </si>
  <si>
    <t>prefabrikáty pro vstupní šachty a drenážní šachtice (betonové a železobetonové) poklopy šachtové poklop šachtový D1 s odvětráním D 400 - 600 mm, litina s odvětráním a zajištěním EUROPA</t>
  </si>
  <si>
    <t>53</t>
  </si>
  <si>
    <t>899DSPS</t>
  </si>
  <si>
    <t>Projektová dokumentace skutečného provedení stavby vod. nebo kan.</t>
  </si>
  <si>
    <t>178760044</t>
  </si>
  <si>
    <t>54</t>
  </si>
  <si>
    <t>899GZAM</t>
  </si>
  <si>
    <t>Geodetické zaměření vodovodu nebo kanalizace</t>
  </si>
  <si>
    <t>922098748</t>
  </si>
  <si>
    <t>50</t>
  </si>
  <si>
    <t>935115111</t>
  </si>
  <si>
    <t>Příkopy z tvárnic příkopových TZZ 3 pro povrchové odvodnění</t>
  </si>
  <si>
    <t>-447313658</t>
  </si>
  <si>
    <t>Odvodňovací zařízení povrchové prefabrikované příkopy zpevněné z tvárnic příkopových TZZ3</t>
  </si>
  <si>
    <t>51</t>
  </si>
  <si>
    <t>998276101</t>
  </si>
  <si>
    <t>Přesun hmot pro trubní vedení z trub z plastických hmot otevřený výkop</t>
  </si>
  <si>
    <t>-836275702</t>
  </si>
  <si>
    <t>Přesun hmot pro trubní vedení hloubené z trub z plastických hmot nebo sklolaminátových pro vodovody nebo kanalizace v otevřeném výkopu dopravní vzdálenost do 15 m</t>
  </si>
  <si>
    <t>52</t>
  </si>
  <si>
    <t>998321011</t>
  </si>
  <si>
    <t>Přesun hmot pro hráze přehradní zemní a kamenité</t>
  </si>
  <si>
    <t>-1970775779</t>
  </si>
  <si>
    <t>Přesun hmot pro objekty hráze přehradní zemní a kamenité dopravní vzdálenost do 500 m</t>
  </si>
  <si>
    <t>SO 301 - Výměna vodovodních řadů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</si>
  <si>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</si>
  <si>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</si>
  <si>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</si>
  <si>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</si>
  <si>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733 - Ústřední vytápění - potrubí</t>
  </si>
  <si>
    <t xml:space="preserve">    734 - Ústřední vytápění - armatury</t>
  </si>
  <si>
    <t xml:space="preserve">    761 - Konstrukce prosvětlovací</t>
  </si>
  <si>
    <t xml:space="preserve">    767 - Konstrukce zámečnické</t>
  </si>
  <si>
    <t xml:space="preserve">    783 - Dokončovací práce - nátěry</t>
  </si>
  <si>
    <t>OST - Ostatní</t>
  </si>
  <si>
    <t>103</t>
  </si>
  <si>
    <t>113106121</t>
  </si>
  <si>
    <t>Rozebrání dlažeb nebo dílců komunikací pro pěší z betonových nebo kamenných dlaždic</t>
  </si>
  <si>
    <t>-781405055</t>
  </si>
  <si>
    <t>Rozebrání dlažeb a dílců komunikací pro pěší, vozovek a ploch s přemístěním hmot na skládku na vzdálenost do 3 m nebo s naložením na dopravní prostředek komunikací pro pěší s ložem z kameniva těženého nebo živice a s výplní spár z betonových nebo kame- ninových dlaždic, desek nebo tvarovek</t>
  </si>
  <si>
    <t>11*2</t>
  </si>
  <si>
    <t>105</t>
  </si>
  <si>
    <t>113107122</t>
  </si>
  <si>
    <t>Odstranění podkladu pl do 50 m2 z kameniva drceného tl 200 mm</t>
  </si>
  <si>
    <t>525490027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</si>
  <si>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</si>
  <si>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106</t>
  </si>
  <si>
    <t>113107124</t>
  </si>
  <si>
    <t>Odstranění podkladu pl do 50 m2 z kameniva drceného tl 400 mm</t>
  </si>
  <si>
    <t>1607760167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</si>
  <si>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</si>
  <si>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37*1,5</t>
  </si>
  <si>
    <t>107</t>
  </si>
  <si>
    <t>113107130</t>
  </si>
  <si>
    <t>Odstranění podkladu pl do 50 m2 z betonu prostého tl 100 mm</t>
  </si>
  <si>
    <t>-760551519</t>
  </si>
  <si>
    <t>Odstranění podkladů nebo krytů s přemístěním hmot na skládku na vzdálenost do 3 m nebo s naložením na dopravní prostředek v ploše jednotlivě do 50 m2 z betonu prostého, o tl. vrstvy do 100 mm</t>
  </si>
  <si>
    <t>104</t>
  </si>
  <si>
    <t>113107143</t>
  </si>
  <si>
    <t>Odstranění podkladu pl do 50 m2 živičných tl 150 mm</t>
  </si>
  <si>
    <t>-1359864389</t>
  </si>
  <si>
    <t>Odstranění podkladů nebo krytů s přemístěním hmot na skládku na vzdálenost do 3 m nebo s naložením na dopravní prostředek v ploše jednotlivě do 50 m2 živičných, o tl. vrstvy přes 100 do 150 mm</t>
  </si>
  <si>
    <t>126</t>
  </si>
  <si>
    <t>113201112</t>
  </si>
  <si>
    <t>Vytrhání obrub silničních ležatých</t>
  </si>
  <si>
    <t>772231775</t>
  </si>
  <si>
    <t>Vytrhání obrub s vybouráním lože, s přemístěním hmot na skládku na vzdálenost do 3 m nebo s naložením na dopravní prostředek silničních ležatých</t>
  </si>
  <si>
    <t>1345480529</t>
  </si>
  <si>
    <t>"řad V1 a V2" (396+23)*1,7*1,1</t>
  </si>
  <si>
    <t>"přípoky, průměrně 5 m" 16*5*1,1*1,6</t>
  </si>
  <si>
    <t>132301209</t>
  </si>
  <si>
    <t>Příplatek za lepivost k hloubení rýh š do 2000 mm v hornině tř. 4</t>
  </si>
  <si>
    <t>848679341</t>
  </si>
  <si>
    <t>Hloubení zapažených i nezapažených rýh šířky přes 600 do 2 000 mm s urovnáním dna do předepsaného profilu a spádu v hornině tř. 4 Příplatek k cenám za lepivost horniny tř. 4</t>
  </si>
  <si>
    <t>924,33*0,1 'Přepočtené koeficientem množství</t>
  </si>
  <si>
    <t>151101101</t>
  </si>
  <si>
    <t>Zřízení příložného pažení a rozepření stěn rýh hl do 2 m</t>
  </si>
  <si>
    <t>1146461254</t>
  </si>
  <si>
    <t>Zřízení pažení a rozepření stěn rýh pro podzemní vedení pro všechny šířky rýhy příložné pro jakoukoliv mezerovitost, hloubky do 2 m</t>
  </si>
  <si>
    <t>"řad V1 a V2" (396+23)*1,7</t>
  </si>
  <si>
    <t>"přípoky, průměrně 5 m" 16*5*1,6</t>
  </si>
  <si>
    <t>151101111</t>
  </si>
  <si>
    <t>Odstranění příložného pažení a rozepření stěn rýh hl do 2 m</t>
  </si>
  <si>
    <t>-108588417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</si>
  <si>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</si>
  <si>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</si>
  <si>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</si>
  <si>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-753149868</t>
  </si>
  <si>
    <t>Svislé přemístění výkopku bez naložení do dopravní nádoby avšak s vyprázdněním dopravní nádoby na hromadu nebo do dopravního prostředku z horniny tř. 1 až 4, při hloubce výkopu přes 1 do 2,5 m</t>
  </si>
  <si>
    <t>924,33*0,2 'Přepočtené koeficientem množství</t>
  </si>
  <si>
    <t>-687598360</t>
  </si>
  <si>
    <t>"na mezideponii 2x (tam a pak zpět)" (924,33-377,74)*2</t>
  </si>
  <si>
    <t>-482228596</t>
  </si>
  <si>
    <t>"na skládku - přebytečný" 54,89+274,45</t>
  </si>
  <si>
    <t>"na skládku - výměna v Pražské" 40*1,1*1,1</t>
  </si>
  <si>
    <t>1042320096</t>
  </si>
  <si>
    <t>1093,18+377,74</t>
  </si>
  <si>
    <t>-502106603</t>
  </si>
  <si>
    <t>1039192227</t>
  </si>
  <si>
    <t>377,74*1,8 'Přepočtené koeficientem množství</t>
  </si>
  <si>
    <t>561530218</t>
  </si>
  <si>
    <t>"V1+V2, 10 cm" (396+23)*1,1*0,5</t>
  </si>
  <si>
    <t>"přípojky" 16*5*1,1*0,5</t>
  </si>
  <si>
    <t>-2127214348</t>
  </si>
  <si>
    <t>274,45*1,8 'Přepočtené koeficientem množství</t>
  </si>
  <si>
    <t>121</t>
  </si>
  <si>
    <t>-544574957</t>
  </si>
  <si>
    <t>122</t>
  </si>
  <si>
    <t>1868632499</t>
  </si>
  <si>
    <t>10*0,015 'Přepočtené koeficientem množství</t>
  </si>
  <si>
    <t>120</t>
  </si>
  <si>
    <t>-1587705227</t>
  </si>
  <si>
    <t>151</t>
  </si>
  <si>
    <t>155281311</t>
  </si>
  <si>
    <t>Sanace trhlin stěn hloubkovým spárováním aktivovanou maltou š trhlin do 30 mm hl do 150 mm</t>
  </si>
  <si>
    <t>-1908714659</t>
  </si>
  <si>
    <t>Sanace trhlin a dutin skalní stěny nebo stěny z kamenného zdiva aktivovanou cementovou maltou nebo suspensí hloubkovým spárováním šířka dutin 0-30 mm hl. do 0-150 mm</t>
  </si>
  <si>
    <t>-594073531</t>
  </si>
  <si>
    <t>"V1+V2, 10 cm" (396+23)*1,1*0,1</t>
  </si>
  <si>
    <t>"přípojky" 16*5*1,1*0,1</t>
  </si>
  <si>
    <t>119</t>
  </si>
  <si>
    <t>451577877</t>
  </si>
  <si>
    <t>Podklad nebo lože pod dlažbu vodorovný nebo do sklonu 1:5 ze štěrkopísku tl do 100 mm</t>
  </si>
  <si>
    <t>-1981308710</t>
  </si>
  <si>
    <t>Podklad nebo lože pod dlažbu (přídlažbu) v ploše vodorovné nebo ve sklonu do 1:5, tloušťky od 30 do 100 mm ze štěrkopísku</t>
  </si>
  <si>
    <t>113</t>
  </si>
  <si>
    <t>564861111</t>
  </si>
  <si>
    <t>Podklad ze štěrkodrtě ŠD tl 200 mm</t>
  </si>
  <si>
    <t>-251017703</t>
  </si>
  <si>
    <t>Podklad ze štěrkodrti ŠD s rozprostřením a zhutněním, po zhutnění tl. 200 mm</t>
  </si>
  <si>
    <t>112</t>
  </si>
  <si>
    <t>-1071253102</t>
  </si>
  <si>
    <t>114</t>
  </si>
  <si>
    <t>565185111</t>
  </si>
  <si>
    <t>Asfaltový beton vrstva podkladní ACP 16 (obalované kamenivo OKS) tl 150 mm š do 3 m</t>
  </si>
  <si>
    <t>-886746392</t>
  </si>
  <si>
    <t>Asfaltový beton vrstva podkladní ACP 16 (obalované kamenivo střednězrnné - OKS) s rozprostřením a zhutněním v pruhu šířky do 3 m, po zhutnění tl. 150 mm</t>
  </si>
  <si>
    <t>115</t>
  </si>
  <si>
    <t>572351112</t>
  </si>
  <si>
    <t>Vyspravení krytu vozovky po překopech litým asfaltem MA (LA) tl 60 mm</t>
  </si>
  <si>
    <t>819691021</t>
  </si>
  <si>
    <t>Vyspravení krytu vozovky po překopech pro inženýrské sítě litým asfaltem MA (LA), po zhutnění tl. přes 40 do 60 mm</t>
  </si>
  <si>
    <t>116</t>
  </si>
  <si>
    <t>573911111</t>
  </si>
  <si>
    <t>Asfaltový regenerační postřik s posypem kameniva v množství 0,1 kg/m2</t>
  </si>
  <si>
    <t>-765459486</t>
  </si>
  <si>
    <t>Asfaltový regenerační postřik s posypem kameniva v množství 0,10 kg/m2</t>
  </si>
  <si>
    <t>37*2</t>
  </si>
  <si>
    <t>117</t>
  </si>
  <si>
    <t>596811120</t>
  </si>
  <si>
    <t>Kladení betonové dlažby komunikací pro pěší do lože z kameniva vel do 0,09 m2 plochy do 50 m2</t>
  </si>
  <si>
    <t>-216351916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</si>
  <si>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</si>
  <si>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118</t>
  </si>
  <si>
    <t>592450010</t>
  </si>
  <si>
    <t>dlažba zámková Ičko 4 20x16,5x4 cm přírodní</t>
  </si>
  <si>
    <t>-2129695185</t>
  </si>
  <si>
    <t>dlaždice betonové dlažba zámková (ČSN EN 1338) dlažba Ičko 4 s fazetou, 1 m2=36 kusů 20 x 16,5 x 4 přírodní</t>
  </si>
  <si>
    <t>Úpravy povrchů, podlahy a osazování výplní</t>
  </si>
  <si>
    <t>152</t>
  </si>
  <si>
    <t>622821001</t>
  </si>
  <si>
    <t>Vnější sanační zatřená omítka pro vlhké zdivo prováděná ručně</t>
  </si>
  <si>
    <t>1661000637</t>
  </si>
  <si>
    <t>Sanační omítka vnějších ploch stěn pro vlhké zdivo, prováděná včetně sanačního postřiku tl. do 5 mm, tl. jádrové omítky do 20 mm ručně zatřená</t>
  </si>
  <si>
    <t>153</t>
  </si>
  <si>
    <t>632453451</t>
  </si>
  <si>
    <t>Potěr průmyslový samonivelační tl do 5 mm krycí ze suchých směsí pro středně těžký provoz</t>
  </si>
  <si>
    <t>-270121661</t>
  </si>
  <si>
    <t>Potěr průmyslový samonivelační ze suchých směsí krycí pro středně těžký provoz, tl. do 5 mm</t>
  </si>
  <si>
    <t>851261131</t>
  </si>
  <si>
    <t>Montáž potrubí z trub litinových hrdlových s integrovaným těsněním otevřený výkop DN 100</t>
  </si>
  <si>
    <t>1774059406</t>
  </si>
  <si>
    <t>Montáž potrubí z trub litinových tlakových hrdlových v otevřeném výkopu s integrovaným těsněním DN 100</t>
  </si>
  <si>
    <t>552519010</t>
  </si>
  <si>
    <t>trouba  vodovodní litinová DN 100 STD L=6,0m NATURAL</t>
  </si>
  <si>
    <t>1516783482</t>
  </si>
  <si>
    <t>LIT1</t>
  </si>
  <si>
    <t>těsnící a zajišťovací kroužek pro jištěný spoj bez návarku pro hrdlo DN 100</t>
  </si>
  <si>
    <t>-1673233252</t>
  </si>
  <si>
    <t>851351131</t>
  </si>
  <si>
    <t>Montáž potrubí z trub litinových hrdlových s integrovaným těsněním otevřený výkop DN 200</t>
  </si>
  <si>
    <t>1894998919</t>
  </si>
  <si>
    <t>Montáž potrubí z trub litinových tlakových hrdlových v otevřeném výkopu s integrovaným těsněním DN 200</t>
  </si>
  <si>
    <t>"V1" 395,61</t>
  </si>
  <si>
    <t>"V2" 3,9</t>
  </si>
  <si>
    <t>552519040</t>
  </si>
  <si>
    <t>trouba  vodovodní litinová DN 200 STD l=6,0m NATURAL</t>
  </si>
  <si>
    <t>1872882597</t>
  </si>
  <si>
    <t>LIT2</t>
  </si>
  <si>
    <t>těsnící a zajišťovací kroužek pro jištěný spoj bez návarku pro hrdlo DN 200</t>
  </si>
  <si>
    <t>1070399944</t>
  </si>
  <si>
    <t>74</t>
  </si>
  <si>
    <t>857242121</t>
  </si>
  <si>
    <t>Montáž litinových tvarovek jednoosých přírubových otevřený výkop DN 80</t>
  </si>
  <si>
    <t>504089806</t>
  </si>
  <si>
    <t>Montáž litinových tvarovek na potrubí litinovém tlakovém jednoosých na potrubí z trub přírubových v otevřeném výkopu, kanálu nebo v šachtě DN 80</t>
  </si>
  <si>
    <t>75</t>
  </si>
  <si>
    <t>552540260</t>
  </si>
  <si>
    <t>koleno přírubové z tvárné litiny,práškový epoxid, tl.250µm Q-kus DN 80-90°</t>
  </si>
  <si>
    <t>1315678618</t>
  </si>
  <si>
    <t>trouby a tvarovky litinové tlakové kolena přírubová zn. FFK, Q tvárná litina dle ČSN EN 545 uvnitř i vně: práškový epoxid dle GSK-RAL, min. tl. 250 µm DN   80 - 90°</t>
  </si>
  <si>
    <t>76</t>
  </si>
  <si>
    <t>552540470</t>
  </si>
  <si>
    <t>koleno přírubové z tvárné litiny,práškový epoxid, tl.250µm s patkou N-kus DN 80 mm</t>
  </si>
  <si>
    <t>456869115</t>
  </si>
  <si>
    <t>trouby a tvarovky litinové tlakové kolena přírubová s patkou 90° zn. N tvárná litina dle ČSN EN 545 uvnitř i vně: práškový epoxid dle GSK-RAL, min. tl. 250 µm DN 80</t>
  </si>
  <si>
    <t>77</t>
  </si>
  <si>
    <t>552532410</t>
  </si>
  <si>
    <t>trouba přírubová litinová práškový epoxid tl.250µm FF DN 80 mm délka 500 mm</t>
  </si>
  <si>
    <t>2001025880</t>
  </si>
  <si>
    <t>trouby a tvarovky litinové tlakové trouby litinové přírubové (TP) trouba přírubová zn. FF do délky l=1000mm tvárná litina dle ČSN EN 545 uvnitř i vně: práškový epoxid dle GSK-RAL (EWS), min. tl. 250 µm DN 80, délka 500 mm</t>
  </si>
  <si>
    <t>78</t>
  </si>
  <si>
    <t>552532350</t>
  </si>
  <si>
    <t>trouba přírubová litinová práškový epoxid tl.250µm FF DN 80 mm délka 200 mm</t>
  </si>
  <si>
    <t>-1271800217</t>
  </si>
  <si>
    <t>trouby a tvarovky litinové tlakové trouby litinové přírubové (TP) trouba přírubová zn. FF do délky l=1000mm tvárná litina dle ČSN EN 545 uvnitř i vně: práškový epoxid dle GSK-RAL (EWS), min. tl. 250 µm DN 80, délka 200 mm</t>
  </si>
  <si>
    <t>79</t>
  </si>
  <si>
    <t>552533870</t>
  </si>
  <si>
    <t>trouba přírubová litinová FF DN 80 mm délka 2000 mm</t>
  </si>
  <si>
    <t>807217922</t>
  </si>
  <si>
    <t>trouby a tvarovky litinové tlakové trouby litinové přírubové (TP) trouba přírubová zn. FF do délky l=5500mm tvárná litina dle ČSN EN 545 uvnitř: vyložení z cementové  malty vně: pozinkování s krycí vrstvou DN 80, délka 2000 mm</t>
  </si>
  <si>
    <t>84</t>
  </si>
  <si>
    <t>857261131</t>
  </si>
  <si>
    <t>Montáž litinových tvarovek jednoosých hrdlových otevřený výkop s integrovaným těsněním DN 100</t>
  </si>
  <si>
    <t>426313623</t>
  </si>
  <si>
    <t>Montáž litinových tvarovek na potrubí litinovém tlakovém jednoosých na potrubí z trub hrdlových v otevřeném výkopu, kanálu nebo v šachtě s integrovaným těsněním DN 100</t>
  </si>
  <si>
    <t>85</t>
  </si>
  <si>
    <t>552539170</t>
  </si>
  <si>
    <t>koleno hrdlové spoj TYTON z tvárné litiny,práškový epoxid, tl.250µm MMK-kus DN 100-22,5°</t>
  </si>
  <si>
    <t>1527206318</t>
  </si>
  <si>
    <t>trouby a tvarovky litinové tlakové kolena hrdlová (K) MMK kolena hrdlová zn. MMK, MMQ tvárná litina dle ČSN EN 545 uvnitř i vně: práškový epoxid dle GSK-RAL, min. tl. 250 µm DN  100 - 22,5°</t>
  </si>
  <si>
    <t>86</t>
  </si>
  <si>
    <t>552539410</t>
  </si>
  <si>
    <t>koleno hrdlové spoj TYTON z tvárné litiny,práškový epoxid, tl.250µm MMK-kus DN 100-45°</t>
  </si>
  <si>
    <t>1077686905</t>
  </si>
  <si>
    <t>trouby a tvarovky litinové tlakové kolena hrdlová (K) MMK kolena hrdlová zn. MMK, MMQ tvárná litina dle ČSN EN 545 uvnitř i vně: práškový epoxid dle GSK-RAL, min. tl. 250 µm DN  100 - 45°</t>
  </si>
  <si>
    <t>69</t>
  </si>
  <si>
    <t>857262121</t>
  </si>
  <si>
    <t>Montáž litinových tvarovek jednoosých přírubových otevřený výkop DN 100</t>
  </si>
  <si>
    <t>968984150</t>
  </si>
  <si>
    <t>Montáž litinových tvarovek na potrubí litinovém tlakovém jednoosých na potrubí z trub přírubových v otevřeném výkopu, kanálu nebo v šachtě DN 100</t>
  </si>
  <si>
    <t>70</t>
  </si>
  <si>
    <t>552534900</t>
  </si>
  <si>
    <t>tvarovka přírubová litinová s hladkým koncem,práškový epoxid, tl.250µm F-kus DN 100 mm</t>
  </si>
  <si>
    <t>2042772584</t>
  </si>
  <si>
    <t>trouby a tvarovky litinové tlakové tvarovky přírubové s hladkým koncem zn. F tvárná litina dle ČSN EN 545 uvnitř i vně: práškový epoxid dle GSK-RAL, min. tl. 250 µm DN 100</t>
  </si>
  <si>
    <t>72</t>
  </si>
  <si>
    <t>552532570</t>
  </si>
  <si>
    <t>trouba přírubová litinová práškový epoxid tl.250µm FF DN 100 mm délka 500 mm</t>
  </si>
  <si>
    <t>375601854</t>
  </si>
  <si>
    <t>trouby a tvarovky litinové tlakové trouby litinové přírubové (TP) trouba přírubová zn. FF do délky l=1000mm tvárná litina dle ČSN EN 545 uvnitř i vně: práškový epoxid dle GSK-RAL (EWS), min. tl. 250 µm DN 100, délka 500 mm</t>
  </si>
  <si>
    <t>73</t>
  </si>
  <si>
    <t>552597310</t>
  </si>
  <si>
    <t>tvarovka vodovodní hrdlová s přírubou E (EU) - NATURAL STD DN100 L130 mm</t>
  </si>
  <si>
    <t>2063311276</t>
  </si>
  <si>
    <t>trouby a tvarovky litinové tlakové tvarovky vodovodní hrdlové s přírubou E (EU) - NATURAL STD - tvárná litina DN  100  l =130 mm  SGS</t>
  </si>
  <si>
    <t>136</t>
  </si>
  <si>
    <t>LIT4</t>
  </si>
  <si>
    <t>Přírubový adaptér s jištěním proti posunu pro potrubí PVC 110, DN 100, PN 16, litinový, s epoxidovou protikorozní ochranou</t>
  </si>
  <si>
    <t>115276541</t>
  </si>
  <si>
    <t>80</t>
  </si>
  <si>
    <t>857351131</t>
  </si>
  <si>
    <t>Montáž litinových tvarovek jednoosých hrdlových otevřený výkop s integrovaným těsněním DN 200</t>
  </si>
  <si>
    <t>1399565268</t>
  </si>
  <si>
    <t>Montáž litinových tvarovek na potrubí litinovém tlakovém jednoosých na potrubí z trub hrdlových v otevřeném výkopu, kanálu nebo v šachtě s integrovaným těsněním DN 200</t>
  </si>
  <si>
    <t>81</t>
  </si>
  <si>
    <t>552539080</t>
  </si>
  <si>
    <t>koleno hrdlové spoj TYTON z tvárné litiny,práškový epoxid, tl.250µm MMK-kus DN 200-11,25°</t>
  </si>
  <si>
    <t>1571596240</t>
  </si>
  <si>
    <t>trouby a tvarovky litinové tlakové kolena hrdlová (K) MMK kolena hrdlová zn. MMK, MMQ tvárná litina dle ČSN EN 545 uvnitř i vně: práškový epoxid dle GSK-RAL, min. tl. 250 µm DN  200 - 11,25°</t>
  </si>
  <si>
    <t>82</t>
  </si>
  <si>
    <t>552539200</t>
  </si>
  <si>
    <t>koleno hrdlové spoj TYTON z tvárné litiny,práškový epoxid, tl.250µm MMK-kus DN 200-22,5°</t>
  </si>
  <si>
    <t>-1873597974</t>
  </si>
  <si>
    <t>trouby a tvarovky litinové tlakové kolena hrdlová (K) MMK kolena hrdlová zn. MMK, MMQ tvárná litina dle ČSN EN 545 uvnitř i vně: práškový epoxid dle GSK-RAL, min. tl. 250 µm DN  200 - 22,5°</t>
  </si>
  <si>
    <t>83</t>
  </si>
  <si>
    <t>552539440</t>
  </si>
  <si>
    <t>koleno hrdlové spoj TYTON z tvárné litiny,práškový epoxid, tl.250µm MMK-kus DN 200-45°</t>
  </si>
  <si>
    <t>75883207</t>
  </si>
  <si>
    <t>trouby a tvarovky litinové tlakové kolena hrdlová (K) MMK kolena hrdlová zn. MMK, MMQ tvárná litina dle ČSN EN 545 uvnitř i vně: práškový epoxid dle GSK-RAL, min. tl. 250 µm DN  200 - 45°</t>
  </si>
  <si>
    <t>857352121</t>
  </si>
  <si>
    <t>Montáž litinových tvarovek jednoosých přírubových otevřený výkop DN 200</t>
  </si>
  <si>
    <t>1879097538</t>
  </si>
  <si>
    <t>Montáž litinových tvarovek na potrubí litinovém tlakovém jednoosých na potrubí z trub přírubových v otevřeném výkopu, kanálu nebo v šachtě DN 200</t>
  </si>
  <si>
    <t>552534930</t>
  </si>
  <si>
    <t>tvarovka přírubová litinová s hladkým koncem,práškový epoxid, tl.250µm F-kus DN 200 mm</t>
  </si>
  <si>
    <t>-597499771</t>
  </si>
  <si>
    <t>trouby a tvarovky litinové tlakové tvarovky přírubové s hladkým koncem zn. F tvárná litina dle ČSN EN 545 uvnitř i vně: práškový epoxid dle GSK-RAL, min. tl. 250 µm DN 200</t>
  </si>
  <si>
    <t>55</t>
  </si>
  <si>
    <t>LIT3</t>
  </si>
  <si>
    <t>tvarovka přírubová litinová s hladkým koncem a kotevní přírubou,práškový epoxid, tl.250µm F-kus DN 200 mm</t>
  </si>
  <si>
    <t>-1358239129</t>
  </si>
  <si>
    <t>56</t>
  </si>
  <si>
    <t>552597340</t>
  </si>
  <si>
    <t>tvarovka vodovodní hrdlová s přírubou E (EU) - NATURAL STD DN200 L140 mm</t>
  </si>
  <si>
    <t>757797824</t>
  </si>
  <si>
    <t>57</t>
  </si>
  <si>
    <t>552536200</t>
  </si>
  <si>
    <t>přechod přírubový,práškový epoxid, tl.250µm FFR-kus litinový délka 300 mm DN 200/100 mm</t>
  </si>
  <si>
    <t>-470182464</t>
  </si>
  <si>
    <t>trouby a tvarovky litinové tlakové přechody přírubové zn. FFR  (redukce) přechod přírubový zn. FFR tvárná litina dle ČSN EN 545 uvnitř i vně: práškový epoxid dle GSK-RAL, min. tl. 250 µm DN 200/100</t>
  </si>
  <si>
    <t>58</t>
  </si>
  <si>
    <t>552533030</t>
  </si>
  <si>
    <t>trouba přírubová litinová práškový epoxid tl.250µm FF DN 200 mm délka 500 mm</t>
  </si>
  <si>
    <t>-537883479</t>
  </si>
  <si>
    <t>trouby a tvarovky litinové tlakové trouby litinové přírubové (TP) trouba přírubová zn. FF do délky l=1000mm tvárná litina dle ČSN EN 545 uvnitř i vně: práškový epoxid dle GSK-RAL (EWS), min. tl. 250 µm DN 200, délka 500 mm</t>
  </si>
  <si>
    <t>59</t>
  </si>
  <si>
    <t>ARM1</t>
  </si>
  <si>
    <t>montážní vložka litinová přírubová GGG40, práškový epoxid tl. 250mikronů, DN 200, PN 10</t>
  </si>
  <si>
    <t>-70525142</t>
  </si>
  <si>
    <t>64</t>
  </si>
  <si>
    <t>857353131</t>
  </si>
  <si>
    <t>Montáž litinových tvarovek odbočných hrdlových otevřený výkop s integrovaným těsněním DN 200</t>
  </si>
  <si>
    <t>2098707069</t>
  </si>
  <si>
    <t>Montáž litinových tvarovek na potrubí litinovém tlakovém odbočných na potrubí z trub hrdlových v otevřeném výkopu, kanálu nebo v šachtě s integrovaným těsněním DN 200</t>
  </si>
  <si>
    <t>66</t>
  </si>
  <si>
    <t>552585470</t>
  </si>
  <si>
    <t>tvarovka hrdlová s přírubovou odbočkou,A MMA tvárná litina DN200/80</t>
  </si>
  <si>
    <t>-431205313</t>
  </si>
  <si>
    <t>trouby a tvarovky litinové tlakové tvarovky hrdlové s přírubovou odbočkou zn.(A) MMA, tvárná litina tvarovky hrdlové s přírubovou odbočkou zn. MMA DN 200/ 80 mm   natural</t>
  </si>
  <si>
    <t>67</t>
  </si>
  <si>
    <t>857354121</t>
  </si>
  <si>
    <t>Montáž litinových tvarovek odbočných přírubových otevřený výkop DN 200</t>
  </si>
  <si>
    <t>2084566489</t>
  </si>
  <si>
    <t>Montáž litinových tvarovek na potrubí litinovém tlakovém odbočných na potrubí z trub přírubových v otevřeném výkopu, kanálu nebo v šachtě DN 200</t>
  </si>
  <si>
    <t>68</t>
  </si>
  <si>
    <t>552507340</t>
  </si>
  <si>
    <t>tvarovka přírubová s přírubovou odbočkou T-DN 200x200 PN 10 natural</t>
  </si>
  <si>
    <t>-1870906935</t>
  </si>
  <si>
    <t>trouby a tvarovky litinové tlakové přírubové odbočky zn. T tvarovka přírubová s přírubovou odbočkou T - natural T-DN 200x200 PN 10  natural</t>
  </si>
  <si>
    <t>871161121</t>
  </si>
  <si>
    <t>Montáž potrubí z trubek z tlakového polyetylénu otevřený výkop svařovaných vnější průměr 32 mm</t>
  </si>
  <si>
    <t>-1264711509</t>
  </si>
  <si>
    <t>Montáž potrubí z plastických hmot v otevřeném výkopu z tlakových trubek polyetylenových svařených vnějšího průměru 32 mm</t>
  </si>
  <si>
    <t>"přípojky 16 ks" 16*5</t>
  </si>
  <si>
    <t>286131100</t>
  </si>
  <si>
    <t>potrubí vodovodní PE100 PN16 SDR11 6 m, 100 m, 32 x 3,0 mm</t>
  </si>
  <si>
    <t>816011366</t>
  </si>
  <si>
    <t>trubky z polyetylénu vodovodní potrubí PE100  SDR 11 PN16 tyče 6 m,  12 m, návin 100 m 32 x 3,0 mm, tyče + návin</t>
  </si>
  <si>
    <t>871211121</t>
  </si>
  <si>
    <t>Montáž potrubí z trubek z tlakového polyetylénu otevřený výkop svařovaných vnější průměr 63 mm</t>
  </si>
  <si>
    <t>1290484703</t>
  </si>
  <si>
    <t>Montáž potrubí z plastických hmot v otevřeném výkopu z tlakových trubek polyetylenových svařených vnějšího průměru 63 mm</t>
  </si>
  <si>
    <t>"provizorák" 10</t>
  </si>
  <si>
    <t>286131040</t>
  </si>
  <si>
    <t>potrubí vodovodní PE80 PN10 SDR11 6 m, 100 m, 63 x 5,8 mm</t>
  </si>
  <si>
    <t>-615956807</t>
  </si>
  <si>
    <t>trubky z polyetylénu vodovodní potrubí PE80  SDR 11 PN10 tyče 6 m, návin 100 m 63 x 5,8 mm, tyče + návin</t>
  </si>
  <si>
    <t>871241121</t>
  </si>
  <si>
    <t>Montáž potrubí z trubek z tlakového polyetylénu otevřený výkop svařovaných vnější průměr 90 mm</t>
  </si>
  <si>
    <t>-765309210</t>
  </si>
  <si>
    <t>Montáž potrubí z plastických hmot v otevřeném výkopu z tlakových trubek polyetylenových svařených vnějšího průměru 90 mm</t>
  </si>
  <si>
    <t>"bypass - 50% délky" 200</t>
  </si>
  <si>
    <t>286159070</t>
  </si>
  <si>
    <t xml:space="preserve">trubka vodovodní tlaková PE 100+ Standard 90x5,4 SDR 17 </t>
  </si>
  <si>
    <t>-782790442</t>
  </si>
  <si>
    <t>trubky z polypropylénu a kombinované pro rozvod pitné a teplé užitkové vody trubka vodovodní tlaková PE 100+ Standard 90x5,4 SDR 17</t>
  </si>
  <si>
    <t>877161121</t>
  </si>
  <si>
    <t>Montáž elektrotvarovek na potrubí z trubek z tlakového PE otevřený výkop vnější průměr 32 mm</t>
  </si>
  <si>
    <t>-860578272</t>
  </si>
  <si>
    <t>Montáž elektrotvarovek na potrubí z plastických hmot v otevřeném výkopu na potrubí z tlakových trubek polyetylenových svařených vnějšího průměru 32 mm</t>
  </si>
  <si>
    <t>"přípojky 16 ks" 16*2</t>
  </si>
  <si>
    <t>286530140</t>
  </si>
  <si>
    <t>elektrospojka PE typ LU, d 32 mm</t>
  </si>
  <si>
    <t>1637538685</t>
  </si>
  <si>
    <t>prvky kompletační z polyetylénu pro trubky elektrotvarovky PE ke svařování s potrubím PE PE100, SDR 11,  voda PN 16, plyn PN 10 elektrospojky typ LU D 32 mm</t>
  </si>
  <si>
    <t>877211121</t>
  </si>
  <si>
    <t>Montáž elektrotvarovek na potrubí z trubek z tlakového PE otevřený výkop vnější průměr 63 mm</t>
  </si>
  <si>
    <t>136097983</t>
  </si>
  <si>
    <t>Montáž elektrotvarovek na potrubí z plastických hmot v otevřeném výkopu na potrubí z tlakových trubek polyetylenových svařených vnějšího průměru 63 mm</t>
  </si>
  <si>
    <t>286530200</t>
  </si>
  <si>
    <t>elektrospojka PE typ LU, d 63 mm</t>
  </si>
  <si>
    <t>-279122758</t>
  </si>
  <si>
    <t>prvky kompletační z polyetylénu pro trubky elektrotvarovky PE ke svařování s potrubím PE PE100, SDR 11,  voda PN 16, plyn PN 10 elektrospojky typ LU D 63 mm</t>
  </si>
  <si>
    <t>286530550</t>
  </si>
  <si>
    <t>elektrokoleno 90 °, typ LU d 63 mm</t>
  </si>
  <si>
    <t>1471885765</t>
  </si>
  <si>
    <t>prvky kompletační z polyetylénu pro trubky elektrotvarovky PE ke svařování s potrubím PE PE100, SDR 11,  voda PN 16, plyn PN 10 elektrokolena 90° , typ LU PE100, SDR 11,  voda PN 16, plyn PN 10 včetně uchycení pomocí šroubů D 63 mm SDR 11-17/17,6</t>
  </si>
  <si>
    <t>877241121</t>
  </si>
  <si>
    <t>Montáž elektrotvarovek na potrubí z trubek z tlakového PE otevřený výkop vnější průměr 90 mm</t>
  </si>
  <si>
    <t>-1236699844</t>
  </si>
  <si>
    <t>Montáž elektrotvarovek na potrubí z plastických hmot v otevřeném výkopu na potrubí z tlakových trubek polyetylenových svařených vnějšího průměru 90 mm</t>
  </si>
  <si>
    <t>286530240</t>
  </si>
  <si>
    <t>elektrospojka PE typ LU, d 90 mm</t>
  </si>
  <si>
    <t>-1252925800</t>
  </si>
  <si>
    <t>prvky kompletační z polyetylénu pro trubky elektrotvarovky PE ke svařování s potrubím PE PE100, SDR 11,  voda PN 16, plyn PN 10 elektrospojky typ LU D 90 mm</t>
  </si>
  <si>
    <t>286530600</t>
  </si>
  <si>
    <t>elektrokoleno 90 °, typ LU d 90 mm</t>
  </si>
  <si>
    <t>-262436479</t>
  </si>
  <si>
    <t>prvky kompletační z polyetylénu pro trubky elektrotvarovky PE ke svařování s potrubím PE PE100, SDR 11,  voda PN 16, plyn PN 10 elektrokolena 90° , typ LU PE100, SDR 11,  voda PN 16, plyn PN 10 včetně uchycení pomocí šroubů D 90 mm SDR 11-17/17,6</t>
  </si>
  <si>
    <t>891241111</t>
  </si>
  <si>
    <t>Montáž vodovodních šoupátek otevřený výkop DN 80</t>
  </si>
  <si>
    <t>-1423267737</t>
  </si>
  <si>
    <t>Montáž vodovodních armatur na potrubí šoupátek v otevřeném výkopu nebo v šachtách s osazením zemní soupravy (bez poklopů) DN 80</t>
  </si>
  <si>
    <t>422211060</t>
  </si>
  <si>
    <t>šoupátko s přírubami, voda, kat.č.: 4000 DN 80 mm PN 16</t>
  </si>
  <si>
    <t>-399953214</t>
  </si>
  <si>
    <t>šoupátka do PN 40 šoupátka z tvárné litiny GGG 40 - DIN 1693 šoupátka s přírubami krátká pitná voda, neagresívní odpadní voda kat.č.: 4000 DN 80 mm PN 16</t>
  </si>
  <si>
    <t>62</t>
  </si>
  <si>
    <t>891247111</t>
  </si>
  <si>
    <t>Montáž hydrantů podzemních DN 80</t>
  </si>
  <si>
    <t>513138559</t>
  </si>
  <si>
    <t>Montáž vodovodních armatur na potrubí hydrantů podzemních (bez osazení poklopů) DN 80</t>
  </si>
  <si>
    <t>63</t>
  </si>
  <si>
    <t>422735890</t>
  </si>
  <si>
    <t>hydrant podzemní DN80 PN10 krycí hloubka 1000 mm</t>
  </si>
  <si>
    <t>60124599</t>
  </si>
  <si>
    <t>armatury speciální ostatní do PN 40 hydranty podzemní DN 80, PN 10, dle ČSN, hlavní díly ze šedé litiny, matice vřetena a sedlo ventilu jsou z mosazi krycí hloubka 1000</t>
  </si>
  <si>
    <t>60</t>
  </si>
  <si>
    <t>891247211</t>
  </si>
  <si>
    <t>Montáž hydrantů nadzemních DN 80</t>
  </si>
  <si>
    <t>1817465388</t>
  </si>
  <si>
    <t>Montáž vodovodních armatur na potrubí hydrantů nadzemních DN 80</t>
  </si>
  <si>
    <t>61</t>
  </si>
  <si>
    <t>422736070</t>
  </si>
  <si>
    <t>hydrant nadzemní DN80 PN16 přípojka "C"</t>
  </si>
  <si>
    <t>-255968644</t>
  </si>
  <si>
    <t>armatury speciální ostatní do PN 40 hydranty nadzemní hlavní díly ze šedé litiny, matice vřetena a sedlo ventilu jsou z mosazi, odběr dvěma výtoky opatřenými pevnými spojkami C 52, ovládání hydrantovým klíčem, je dodáván pro krycí hloubku 1500 mm DN 80  PN 16 přípoj. "C"</t>
  </si>
  <si>
    <t>891261111</t>
  </si>
  <si>
    <t>Montáž vodovodních šoupátek otevřený výkop DN 100</t>
  </si>
  <si>
    <t>-791271696</t>
  </si>
  <si>
    <t>Montáž vodovodních armatur na potrubí šoupátek v otevřeném výkopu nebo v šachtách s osazením zemní soupravy (bez poklopů) DN 100</t>
  </si>
  <si>
    <t>422211070</t>
  </si>
  <si>
    <t>šoupátko s přírubami, voda, kat.č.: 4000 DN 100 mm PN 16</t>
  </si>
  <si>
    <t>-2142344606</t>
  </si>
  <si>
    <t>šoupátka do PN 40 šoupátka z tvárné litiny GGG 40 - DIN 1693 šoupátka s přírubami krátká pitná voda, neagresívní odpadní voda kat.č.: 4000 DN 100 mm PN 16</t>
  </si>
  <si>
    <t>891351111</t>
  </si>
  <si>
    <t>Montáž vodovodních šoupátek otevřený výkop DN 200</t>
  </si>
  <si>
    <t>-267506101</t>
  </si>
  <si>
    <t>Montáž vodovodních armatur na potrubí šoupátek v otevřeném výkopu nebo v šachtách s osazením zemní soupravy (bez poklopů) DN 200</t>
  </si>
  <si>
    <t>422211100</t>
  </si>
  <si>
    <t>šoupátko s přírubami, voda, kat.č.: 4000 DN 200 mm PN 10</t>
  </si>
  <si>
    <t>1619807264</t>
  </si>
  <si>
    <t>šoupátka do PN 40 šoupátka z tvárné litiny GGG 40 - DIN 1693 šoupátka s přírubami krátká pitná voda, neagresívní odpadní voda kat.č.: 4000 DN 200 mm PN 10</t>
  </si>
  <si>
    <t>422101010</t>
  </si>
  <si>
    <t>kolo ruční pro DN EURO 20 65-80, D = 175 mm</t>
  </si>
  <si>
    <t>-1538214163</t>
  </si>
  <si>
    <t>díly k armaturám průmyslovým, nerozebíratelné kola ruční pro EURO 20 DN EURO 20  65-80,  D = 175 mm</t>
  </si>
  <si>
    <t>891359111</t>
  </si>
  <si>
    <t>Montáž navrtávacích pasů na potrubí z jakýchkoli trub DN 200</t>
  </si>
  <si>
    <t>772905326</t>
  </si>
  <si>
    <t>Montáž vodovodních armatur na potrubí navrtávacích pasů s ventilem Jt 1 Mpa, na potrubí z trub osinkocementových, litinových, ocelových nebo plastických hmot DN 200</t>
  </si>
  <si>
    <t>VOD1</t>
  </si>
  <si>
    <t>navrtávací pas celolitinový, s integrovaným přípojovým šoupátkem 1" a přechodem na PE potrubí - TLT 200/PE 32</t>
  </si>
  <si>
    <t>-677409844</t>
  </si>
  <si>
    <t>133</t>
  </si>
  <si>
    <t>892271111</t>
  </si>
  <si>
    <t>Tlaková zkouška vodovodního potrubí DN 100 nebo 125</t>
  </si>
  <si>
    <t>322706543</t>
  </si>
  <si>
    <t>Ostatní práce na trubním vedení tlakové zkoušky vodovodního potrubí DN 100 nebo 125</t>
  </si>
  <si>
    <t>131</t>
  </si>
  <si>
    <t>892273121</t>
  </si>
  <si>
    <t>Proplach a desinfekce vodovodního potrubí DN od 80 do 125</t>
  </si>
  <si>
    <t>-2134787802</t>
  </si>
  <si>
    <t>Ostatní práce na trubním vedení proplach a desinfekce vodovodního potrubí DN od 80 do 125</t>
  </si>
  <si>
    <t>"vodovod V2" 30</t>
  </si>
  <si>
    <t>"provizoráky" 250</t>
  </si>
  <si>
    <t>134</t>
  </si>
  <si>
    <t>892351111</t>
  </si>
  <si>
    <t>Tlaková zkouška vodovodního potrubí DN 150 nebo 200</t>
  </si>
  <si>
    <t>1439750568</t>
  </si>
  <si>
    <t>Ostatní práce na trubním vedení tlakové zkoušky vodovodního potrubí DN 150 nebo 200</t>
  </si>
  <si>
    <t>130</t>
  </si>
  <si>
    <t>892353121</t>
  </si>
  <si>
    <t>Proplach a desinfekce vodovodního potrubí DN 150 nebo 200</t>
  </si>
  <si>
    <t>-1659226843</t>
  </si>
  <si>
    <t>Ostatní práce na trubním vedení proplach a desinfekce vodovodního potrubí DN 150 nebo 200</t>
  </si>
  <si>
    <t>132</t>
  </si>
  <si>
    <t>892372111</t>
  </si>
  <si>
    <t>Zabezpečení konců vodovodního potrubí DN do 300 při tlakových zkouškách</t>
  </si>
  <si>
    <t>-805741335</t>
  </si>
  <si>
    <t>Ostatní práce na trubním vedení zabezpečení konců vodovodního potrubí při tlakových zkouškách DN do 300</t>
  </si>
  <si>
    <t>899401112</t>
  </si>
  <si>
    <t>Osazení poklopů litinových šoupátkových</t>
  </si>
  <si>
    <t>-2044339281</t>
  </si>
  <si>
    <t>422913520</t>
  </si>
  <si>
    <t>poklop litinový typ 504-šoupátkový</t>
  </si>
  <si>
    <t>1064699451</t>
  </si>
  <si>
    <t>díly (sestavy) k armaturám průmyslovým poklopy litinové, GG-20 typ 504 - šoupátkový</t>
  </si>
  <si>
    <t>899401113</t>
  </si>
  <si>
    <t>Osazení poklopů litinových hydrantových</t>
  </si>
  <si>
    <t>-1837154053</t>
  </si>
  <si>
    <t>422914520</t>
  </si>
  <si>
    <t>poklop litinový typ 522-hydrantový</t>
  </si>
  <si>
    <t>-1695567512</t>
  </si>
  <si>
    <t>díly (sestavy) k armaturám průmyslovým poklopy litinové, GG-20 typ 522 - hydrantový</t>
  </si>
  <si>
    <t>102</t>
  </si>
  <si>
    <t>645749000</t>
  </si>
  <si>
    <t>101</t>
  </si>
  <si>
    <t>476114018</t>
  </si>
  <si>
    <t>127</t>
  </si>
  <si>
    <t>916131112</t>
  </si>
  <si>
    <t>Osazení silničního obrubníku betonového ležatého bez boční opěry do lože z betonu prostého</t>
  </si>
  <si>
    <t>-464805041</t>
  </si>
  <si>
    <t>Osazení silničního obrubníku betonového se zřízením lože, s vyplněním a zatřením spár cementovou maltou ležatého bez boční opěry, do lože z betonu prostého tř. C 12/15</t>
  </si>
  <si>
    <t>129</t>
  </si>
  <si>
    <t>592174650</t>
  </si>
  <si>
    <t>obrubník betonový silniční Standard 100x15x25 cm</t>
  </si>
  <si>
    <t>-1371419899</t>
  </si>
  <si>
    <t>obrubníky betonové a železobetonové obrubník silniční Standard   100 x 15 x 25</t>
  </si>
  <si>
    <t>110</t>
  </si>
  <si>
    <t>919112114</t>
  </si>
  <si>
    <t>Řezání dilatačních spár š 4 mm hl do 100 mm příčných nebo podélných v živičném krytu</t>
  </si>
  <si>
    <t>836138462</t>
  </si>
  <si>
    <t>Řezání dilatačních spár v živičném krytu příčných nebo podélných, šířky 4 mm, hloubky přes 90 do 100 mm</t>
  </si>
  <si>
    <t>111</t>
  </si>
  <si>
    <t>919112233</t>
  </si>
  <si>
    <t>Řezání spár pro vytvoření komůrky š 20 mm hl 40 mm pro těsnící zálivku v živičném krytu</t>
  </si>
  <si>
    <t>-1425914786</t>
  </si>
  <si>
    <t>Řezání dilatačních spár v živičném krytu vytvoření komůrky pro těsnící zálivku šířky 20 mm, hloubky 40 mm</t>
  </si>
  <si>
    <t>109</t>
  </si>
  <si>
    <t>919122122</t>
  </si>
  <si>
    <t>Těsnění spár zálivkou za tepla pro komůrky š 15 mm hl 30 mm s těsnicím profilem</t>
  </si>
  <si>
    <t>-963737772</t>
  </si>
  <si>
    <t>Utěsnění dilatačních spár zálivkou za tepla v cementobetonovém nebo živičném krytu včetně adhezního nátěru s těsnicím profilem pod zálivkou, pro komůrky šířky 15 mm, hloubky 30 mm</t>
  </si>
  <si>
    <t>2*37</t>
  </si>
  <si>
    <t>154</t>
  </si>
  <si>
    <t>938902122</t>
  </si>
  <si>
    <t>Čištění ploch betonových konstrukcí tlakovou vodou</t>
  </si>
  <si>
    <t>1932564298</t>
  </si>
  <si>
    <t>Čištění nádrží, ploch dřevěných nebo betonových konstrukcí, potrubí ploch betonových konstrukcí tlakovou vodou</t>
  </si>
  <si>
    <t>90</t>
  </si>
  <si>
    <t>977151127</t>
  </si>
  <si>
    <t>Jádrové vrty diamantovými korunkami do D 250 mm do stavebních materiálů</t>
  </si>
  <si>
    <t>1114325707</t>
  </si>
  <si>
    <t>Jádrové vrty diamantovými korunkami do stavebních materiálů  (železobetonu, betonu, cihel, obkladů, dlažeb, kamene) průměru přes 225 do 250 mm</t>
  </si>
  <si>
    <t>123</t>
  </si>
  <si>
    <t>1927951694</t>
  </si>
  <si>
    <t>124</t>
  </si>
  <si>
    <t>-1968474802</t>
  </si>
  <si>
    <t>70,442*10 'Přepočtené koeficientem množství</t>
  </si>
  <si>
    <t>125</t>
  </si>
  <si>
    <t>979098201</t>
  </si>
  <si>
    <t>Poplatek za uložení stavebního betonového odpadu na skládce (skládkovné)</t>
  </si>
  <si>
    <t>-1881648970</t>
  </si>
  <si>
    <t>157</t>
  </si>
  <si>
    <t>1941974047</t>
  </si>
  <si>
    <t>156</t>
  </si>
  <si>
    <t>998272201</t>
  </si>
  <si>
    <t>Přesun hmot pro trubní vedení z ocelových trub svařovaných otevřený výkop</t>
  </si>
  <si>
    <t>-932236779</t>
  </si>
  <si>
    <t>Přesun hmot pro trubní vedení z ocelových trub svařovaných pro vodovody, plynovody, teplovody, shybky, produktovody v otevřeném výkopu dopravní vzdálenost do 15 m</t>
  </si>
  <si>
    <t>155</t>
  </si>
  <si>
    <t>998273101</t>
  </si>
  <si>
    <t>Přesun hmot pro trubní vedení z trub litinových otevřený výkop</t>
  </si>
  <si>
    <t>-1637445624</t>
  </si>
  <si>
    <t>Přesun hmot pro trubní vedení hloubené z trub litinových pro vodovody nebo kanalizace v otevřeném výkopu dopravní vzdálenost do 15 m</t>
  </si>
  <si>
    <t>PSV</t>
  </si>
  <si>
    <t>Práce a dodávky PSV</t>
  </si>
  <si>
    <t>711</t>
  </si>
  <si>
    <t>Izolace proti vodě, vlhkosti a plynům</t>
  </si>
  <si>
    <t>93</t>
  </si>
  <si>
    <t>711786066</t>
  </si>
  <si>
    <t>Izolace proti vodě těsnění trubních prostupů HIZOT do 200 mm epoxidovým tmelem a tkaninou</t>
  </si>
  <si>
    <t>-1884515288</t>
  </si>
  <si>
    <t>Provedení detailů pryskyřicemi těsnění trubních prostupů HIZOT tmelem z epoxidové pryskyřice a tkaninou, průměru do 200 mm</t>
  </si>
  <si>
    <t>91</t>
  </si>
  <si>
    <t>711786166</t>
  </si>
  <si>
    <t>Izolace proti vodě těsnění trubních prostupů HIZOT do 500 mm epoxidovým tmelem a tkaninou</t>
  </si>
  <si>
    <t>787434831</t>
  </si>
  <si>
    <t>Provedení detailů pryskyřicemi těsnění trubních prostupů HIZOT tmelem z epoxidové pryskyřice a tkaninou, průměru přes 200 do 500 mm</t>
  </si>
  <si>
    <t>92</t>
  </si>
  <si>
    <t>235212300</t>
  </si>
  <si>
    <t>pryskyřice epoxidová ChS Epoxy 531</t>
  </si>
  <si>
    <t>-1048996094</t>
  </si>
  <si>
    <t>pryskyřice epoxidové lití, lepení, laminace ChS Epoxy 531 (á 50 kg)</t>
  </si>
  <si>
    <t>2*0,99 'Přepočtené koeficientem množství</t>
  </si>
  <si>
    <t>722</t>
  </si>
  <si>
    <t>Zdravotechnika - vnitřní vodovod</t>
  </si>
  <si>
    <t>722219191</t>
  </si>
  <si>
    <t>Montáž zemních souprav ostatní typ</t>
  </si>
  <si>
    <t>-1134954222</t>
  </si>
  <si>
    <t>Armatury přírubové montáž zemních souprav ostatních typů</t>
  </si>
  <si>
    <t>"řad" 6</t>
  </si>
  <si>
    <t>"šachta" 3</t>
  </si>
  <si>
    <t>"přípojky" 16</t>
  </si>
  <si>
    <t>422910530</t>
  </si>
  <si>
    <t>souprava zemní LADA pro VODO šoupátko BETA-P, Z a K Rd 1,5 m</t>
  </si>
  <si>
    <t>2089283456</t>
  </si>
  <si>
    <t>díly (sestavy) k armaturám průmyslovým soupravy zemní LADA pro ovládání armatur zakopaných v zemi typ A pro VODO šoupátko BETA-P, BETA-Z (DN 40 a 50) a BETA-K, nástavec a spojka z tvárné litiny GGG-40, prodlužovací tyč z uhlíkové oceli, ochranná trubka z plastu, kolíky z nerezu krycí hloubka Rd 1,50 m</t>
  </si>
  <si>
    <t>422910740</t>
  </si>
  <si>
    <t>souprava zemní LADA pro šoupátka DN 100-150 mm při Rd 1,5 m</t>
  </si>
  <si>
    <t>-1656143304</t>
  </si>
  <si>
    <t>díly (sestavy) k armaturám průmyslovým soupravy zemní LADA pro ovládání armatur zakopaných v zemi pro krycí hloubku Rd 1,5 m DN 100-150 mm</t>
  </si>
  <si>
    <t>422910730</t>
  </si>
  <si>
    <t>souprava zemní LADA pro šoupátka DN 65-80 mm při Rd 1,5 m</t>
  </si>
  <si>
    <t>-436846713</t>
  </si>
  <si>
    <t>díly (sestavy) k armaturám průmyslovým soupravy zemní LADA pro ovládání armatur zakopaných v zemi pro krycí hloubku Rd 1,5 m DN  65-80 mm</t>
  </si>
  <si>
    <t>422910750</t>
  </si>
  <si>
    <t>souprava zemní LADA pro šoupátka DN 200 mm při Rd 1,5 m</t>
  </si>
  <si>
    <t>-325566181</t>
  </si>
  <si>
    <t>díly (sestavy) k armaturám průmyslovým soupravy zemní LADA pro ovládání armatur zakopaných v zemi pro krycí hloubku Rd 1,5 m DN 200 mm</t>
  </si>
  <si>
    <t>733</t>
  </si>
  <si>
    <t>Ústřední vytápění - potrubí</t>
  </si>
  <si>
    <t>141</t>
  </si>
  <si>
    <t>733192925</t>
  </si>
  <si>
    <t>Montáž potrubí ocelového hladkého při opravě D 85</t>
  </si>
  <si>
    <t>1929233946</t>
  </si>
  <si>
    <t>Opravy rozvodů potrubí z trubek ocelových hladkých montáž D 89</t>
  </si>
  <si>
    <t>142</t>
  </si>
  <si>
    <t>NER3</t>
  </si>
  <si>
    <t>Potrubí ocelové svařované, z oceli tř. 17, EN 1.4301, s mořeným povrchem, DN 80, 88,9x3</t>
  </si>
  <si>
    <t>-513585826</t>
  </si>
  <si>
    <t>138</t>
  </si>
  <si>
    <t>733192928</t>
  </si>
  <si>
    <t>Montáž potrubí ocelového hladkého při opravě D 108</t>
  </si>
  <si>
    <t>-1061720771</t>
  </si>
  <si>
    <t>Opravy rozvodů potrubí z trubek ocelových hladkých montáž D 108</t>
  </si>
  <si>
    <t>139</t>
  </si>
  <si>
    <t>NER1</t>
  </si>
  <si>
    <t>Potrubí ocelové svařované, z oceli tř. 17, EN 1.4301, s mořeným povrchem, DN 100, 108x3</t>
  </si>
  <si>
    <t>754492860</t>
  </si>
  <si>
    <t>137</t>
  </si>
  <si>
    <t>733192939</t>
  </si>
  <si>
    <t>Montáž potrubí ocelového hladkého při opravě D 219</t>
  </si>
  <si>
    <t>964318776</t>
  </si>
  <si>
    <t>Opravy rozvodů potrubí z trubek ocelových hladkých montáž D 219</t>
  </si>
  <si>
    <t>140</t>
  </si>
  <si>
    <t>NER2</t>
  </si>
  <si>
    <t>Potrubí ocelové svařované, z oceli tř. 17, EN 1.4301, s mořeným povrchem, DN 200, 206x3</t>
  </si>
  <si>
    <t>-1722126845</t>
  </si>
  <si>
    <t>149</t>
  </si>
  <si>
    <t>NER10</t>
  </si>
  <si>
    <t>Zhotovení odbočky na potrubím ocelovém nerezovém, DN 200/80, odkalovací</t>
  </si>
  <si>
    <t>-130099105</t>
  </si>
  <si>
    <t>150</t>
  </si>
  <si>
    <t>NER11</t>
  </si>
  <si>
    <t>Moření a čištění svařovaných spojů na nerezovém potrubí</t>
  </si>
  <si>
    <t>-294903609</t>
  </si>
  <si>
    <t>144</t>
  </si>
  <si>
    <t>NER5</t>
  </si>
  <si>
    <t>Montáž příruby ploché ocelové navařovací, DN 80</t>
  </si>
  <si>
    <t>1316396549</t>
  </si>
  <si>
    <t>143</t>
  </si>
  <si>
    <t>NER4</t>
  </si>
  <si>
    <t>Příruba plochá, přivařovací DN 80, PN 16 
, ocel tř. 17. EN 1.4301</t>
  </si>
  <si>
    <t>420318439</t>
  </si>
  <si>
    <t>145</t>
  </si>
  <si>
    <t>NER6</t>
  </si>
  <si>
    <t>Montáž příruby ploché ocelové navařovací, DN 100</t>
  </si>
  <si>
    <t>1332217045</t>
  </si>
  <si>
    <t>146</t>
  </si>
  <si>
    <t>NER7</t>
  </si>
  <si>
    <t>Příruba plochá, přivařovací DN 100, PN 16 
, ocel tř. 17. EN 1.4301</t>
  </si>
  <si>
    <t>1209734527</t>
  </si>
  <si>
    <t>147</t>
  </si>
  <si>
    <t>NER8</t>
  </si>
  <si>
    <t>Montáž příruby ploché ocelové navařovací, DN 200</t>
  </si>
  <si>
    <t>-1158828966</t>
  </si>
  <si>
    <t>148</t>
  </si>
  <si>
    <t>NER9</t>
  </si>
  <si>
    <t>Příruba plochá, přivařovací DN 200, PN 10 
, ocel tř. 17. EN 1.4301</t>
  </si>
  <si>
    <t>319980386</t>
  </si>
  <si>
    <t>734</t>
  </si>
  <si>
    <t>Ústřední vytápění - armatury</t>
  </si>
  <si>
    <t>89</t>
  </si>
  <si>
    <t>734173323</t>
  </si>
  <si>
    <t>Spoj přírubový PN 10/I do 200°C DN 200</t>
  </si>
  <si>
    <t>soubor</t>
  </si>
  <si>
    <t>-1330393274</t>
  </si>
  <si>
    <t>Mezikusy, přírubové spoje přírubové spoje PN 10/I, 200 st.C DN 200</t>
  </si>
  <si>
    <t>88</t>
  </si>
  <si>
    <t>734173417</t>
  </si>
  <si>
    <t>Spoj přírubový PN 16/I do 200°C DN 80</t>
  </si>
  <si>
    <t>1051295522</t>
  </si>
  <si>
    <t>Mezikusy, přírubové spoje přírubové spoje PN 16/I, 200 st.C DN 80</t>
  </si>
  <si>
    <t>87</t>
  </si>
  <si>
    <t>734173418</t>
  </si>
  <si>
    <t>Spoj přírubový PN 16/I do 200°C DN 100</t>
  </si>
  <si>
    <t>652217769</t>
  </si>
  <si>
    <t>Mezikusy, přírubové spoje přírubové spoje PN 16/I, 200 st.C DN 100</t>
  </si>
  <si>
    <t>761</t>
  </si>
  <si>
    <t>Konstrukce prosvětlovací</t>
  </si>
  <si>
    <t>96</t>
  </si>
  <si>
    <t>783101801</t>
  </si>
  <si>
    <t>Odstranění nátěrů okartáčováním z ocelových konstrukcí těžkých "A"</t>
  </si>
  <si>
    <t>-2013912969</t>
  </si>
  <si>
    <t>Odstranění starých nátěrů z ocelových kontrukcí těžkých "A" okartáčováním</t>
  </si>
  <si>
    <t>767</t>
  </si>
  <si>
    <t>Konstrukce zámečnické</t>
  </si>
  <si>
    <t>94</t>
  </si>
  <si>
    <t>767871110</t>
  </si>
  <si>
    <t>Montáž podpěrných konstrukcí pro vedení v kolektorech hmotnosti do 100 kg</t>
  </si>
  <si>
    <t>1244231098</t>
  </si>
  <si>
    <t>Montáž podpěrných konstrukcí pro vedení v kolektorech, hmotnosti jednotlivě do 100 kg</t>
  </si>
  <si>
    <t>95</t>
  </si>
  <si>
    <t>ZAM1</t>
  </si>
  <si>
    <t>podpěra potrubí DN 200 z oceli tř. 17, EN 1.4301, na stěnu</t>
  </si>
  <si>
    <t>-917543659</t>
  </si>
  <si>
    <t xml:space="preserve">profil L 50/5 - 0,5 m, 
patní plech P6 200x200, 
chemické kotvení 4 ks M 12,
potrubní třmen pro DN 200
</t>
  </si>
  <si>
    <t>783</t>
  </si>
  <si>
    <t>Dokončovací práce - nátěry</t>
  </si>
  <si>
    <t>783121111</t>
  </si>
  <si>
    <t>Nátěry syntetické OK těžkých "A" barva dražší lesklý povrch 1x antikorozní, 1x základní, 1x email</t>
  </si>
  <si>
    <t>673519495</t>
  </si>
  <si>
    <t>Nátěry ocelových konstrukcí syntetické na vzduchu schnoucí dražšími barvami (např. Düfa, …) konstrukcí těžkých "A" lesklý povrch 1x antikorozní, 1x základní 1x email</t>
  </si>
  <si>
    <t>97</t>
  </si>
  <si>
    <t>783201821</t>
  </si>
  <si>
    <t>Odstranění nátěrů ze zámečnických konstrukcí opálením</t>
  </si>
  <si>
    <t>-1109139459</t>
  </si>
  <si>
    <t>Odstranění starých nátěrů ze zámečnických konstrukcí opálením nebo oklepáním</t>
  </si>
  <si>
    <t>98</t>
  </si>
  <si>
    <t>783904811</t>
  </si>
  <si>
    <t>Odrezivění kovových konstrukcí</t>
  </si>
  <si>
    <t>-1293114110</t>
  </si>
  <si>
    <t>Ostatní práce odrezivění kovových konstrukcí</t>
  </si>
  <si>
    <t>OST</t>
  </si>
  <si>
    <t>Ostatní</t>
  </si>
  <si>
    <t>135</t>
  </si>
  <si>
    <t>800MANI</t>
  </si>
  <si>
    <t xml:space="preserve">Ostatní manipulace provozovatele na vodovodu při rekonstrukci veřejných řadů </t>
  </si>
  <si>
    <t>512</t>
  </si>
  <si>
    <t>-973057896</t>
  </si>
  <si>
    <t>Poznámka k položce:
Geotechnický průzkum základové spáry, geotechnický a geologický dozor stavby</t>
  </si>
  <si>
    <t>SO 500 - Přeložka STL plynovodu</t>
  </si>
  <si>
    <t xml:space="preserve">    723 - Zdravotechnika - vnitřní plynovod</t>
  </si>
  <si>
    <t>M - Práce a dodávky M</t>
  </si>
  <si>
    <t xml:space="preserve">    58-M - Revize vyhrazených technických zařízení</t>
  </si>
  <si>
    <t>132201201</t>
  </si>
  <si>
    <t>Hloubení rýh š do 2000 mm v hornině tř. 3 objemu do 100 m3</t>
  </si>
  <si>
    <t>1656838161</t>
  </si>
  <si>
    <t>Hloubení zapažených i nezapažených rýh šířky přes 600 do 2 000 mm s urovnáním dna do předepsaného profilu a spádu v hornině tř. 3 do 100 m3</t>
  </si>
  <si>
    <t>(23,3+48,5)*1,1*1,2</t>
  </si>
  <si>
    <t>-189325814</t>
  </si>
  <si>
    <t>-(45,8+23,3)*0,1*1,1</t>
  </si>
  <si>
    <t>-(45,8+23,3)*0,4*1,1</t>
  </si>
  <si>
    <t>-393600487</t>
  </si>
  <si>
    <t>(45,8+23,3)*0,1*1,1*2</t>
  </si>
  <si>
    <t>(45,8+23,3)*0,4*1,1*2</t>
  </si>
  <si>
    <t>"započteno tam i zpět pro zásyp"</t>
  </si>
  <si>
    <t>167101101</t>
  </si>
  <si>
    <t>Nakládání výkopku z hornin tř. 1 až 4 do 100 m3</t>
  </si>
  <si>
    <t>1377240320</t>
  </si>
  <si>
    <t>Nakládání, skládání a překládání neulehlého výkopku nebo sypaniny nakládání, množství do 100 m3, z hornin tř. 1 až 4</t>
  </si>
  <si>
    <t>-148726524</t>
  </si>
  <si>
    <t>1783034026</t>
  </si>
  <si>
    <t>(45,8+23,3)*0,1*1,1</t>
  </si>
  <si>
    <t>(45,8+23,3)*0,4*1,1</t>
  </si>
  <si>
    <t>38,005*1,8 'Přepočtené koeficientem množství</t>
  </si>
  <si>
    <t>-855579995</t>
  </si>
  <si>
    <t>699046720</t>
  </si>
  <si>
    <t>30,404*1,8 'Přepočtené koeficientem množství</t>
  </si>
  <si>
    <t>166416001</t>
  </si>
  <si>
    <t>-1176545309</t>
  </si>
  <si>
    <t>821828333</t>
  </si>
  <si>
    <t>-154842279</t>
  </si>
  <si>
    <t>286131130</t>
  </si>
  <si>
    <t>potrubí vodovodní PE100 PN16 SDR11 6 m, 100 m, 63 x 5,8 mm</t>
  </si>
  <si>
    <t>6002769</t>
  </si>
  <si>
    <t>trubky z polyetylénu vodovodní potrubí PE100  SDR 11 PN16 tyče 6 m,  12 m, návin 100 m 63 x 5,8 mm, tyče + návin</t>
  </si>
  <si>
    <t>871251121</t>
  </si>
  <si>
    <t>Montáž potrubí z trubek z tlakového polyetylénu otevřený výkop svařovaných vnější průměr 110 mm</t>
  </si>
  <si>
    <t>149249496</t>
  </si>
  <si>
    <t>Montáž potrubí z plastických hmot v otevřeném výkopu z tlakových trubek polyetylenových svařených vnějšího průměru 110 mm</t>
  </si>
  <si>
    <t>48,5+23,3</t>
  </si>
  <si>
    <t>286131160</t>
  </si>
  <si>
    <t>potrubí vodovodní PE100 PN16 SDR11 6 m, 12 m, 100 m, 110 x 10,0 mm</t>
  </si>
  <si>
    <t>1390363671</t>
  </si>
  <si>
    <t>trubky z polyetylénu vodovodní potrubí PE100  SDR 11 PN16 tyče 6 m,  12 m, návin 100 m 110 x 10,0 mm, tyče + návin</t>
  </si>
  <si>
    <t>716379016</t>
  </si>
  <si>
    <t>286530520</t>
  </si>
  <si>
    <t>elektrokoleno 90 °, typ LU d 32 mm</t>
  </si>
  <si>
    <t>-1165711676</t>
  </si>
  <si>
    <t>prvky kompletační z polyetylénu pro trubky elektrotvarovky PE ke svařování s potrubím PE PE100, SDR 11,  voda PN 16, plyn PN 10 elektrokolena 90° , typ LU PE100, SDR 11,  voda PN 16, plyn PN 10 včetně uchycení pomocí šroubů D 32 mm SDR 11</t>
  </si>
  <si>
    <t>286530720</t>
  </si>
  <si>
    <t>elektrokoleno 90° přechodové PE-mosaz typ LU vnější závit kit 32-1"</t>
  </si>
  <si>
    <t>396964069</t>
  </si>
  <si>
    <t>prvky kompletační z polyetylénu pro trubky elektrotvarovky PE ke svařování s potrubím PE PE100, SDR 11,  voda PN 16, plyn PN 10 elektrokolena 90° , přechodové PE-mosaz,  typ LU PE100, SDR 11,  voda PN 16, plyn PN 10 vnější závit kit 32-1"</t>
  </si>
  <si>
    <t>-1744548305</t>
  </si>
  <si>
    <t>2068739366</t>
  </si>
  <si>
    <t>877251121</t>
  </si>
  <si>
    <t>Montáž elektrotvarovek na potrubí z trubek z tlakového PE otevřený výkop vnější průměr 110 mm</t>
  </si>
  <si>
    <t>-1312461488</t>
  </si>
  <si>
    <t>Montáž elektrotvarovek na potrubí z plastických hmot v otevřeném výkopu na potrubí z tlakových trubek polyetylenových svařených vnějšího průměru 110 mm</t>
  </si>
  <si>
    <t>286530260</t>
  </si>
  <si>
    <t>elektrospojka PE typ LU, d 110 mm</t>
  </si>
  <si>
    <t>1634887513</t>
  </si>
  <si>
    <t>prvky kompletační z polyetylénu pro trubky elektrotvarovky PE ke svařování s potrubím PE PE100, SDR 11,  voda PN 16, plyn PN 10 elektrospojky typ LU D 110 mm</t>
  </si>
  <si>
    <t>286EL1</t>
  </si>
  <si>
    <t>elektrokoleno 15-90 °, typ LU d 110 mm</t>
  </si>
  <si>
    <t>-315374238</t>
  </si>
  <si>
    <t>prvky kompletační z polyetylénu pro trubky elektrotvarovky PE ke svařování s potrubím PE PE100, SDR 11,  voda PN 16, plyn PN 10 elektrokolena 90° , typ LU PE100, SDR 11,  voda PN 16, plyn PN 10 včetně uchycení pomocí šroubů D 110 mm SDR 11-17/17,6</t>
  </si>
  <si>
    <t>286EL2</t>
  </si>
  <si>
    <t>elektrotvarovka - navrtávací T-lus odbočkový d 110/32 mm</t>
  </si>
  <si>
    <t>-846211528</t>
  </si>
  <si>
    <t>286EL4</t>
  </si>
  <si>
    <t>elektrotvarovka - navrtávací T-lus odbočkový d 110/63 mm</t>
  </si>
  <si>
    <t>1660637833</t>
  </si>
  <si>
    <t>286EL3</t>
  </si>
  <si>
    <t>'Elektrotvarovka sedlová balonovací - kit /PE nástavec/ d 110-2 3/4“</t>
  </si>
  <si>
    <t>1217091623</t>
  </si>
  <si>
    <t>899DSPS1</t>
  </si>
  <si>
    <t>Projektová dokumentace skutečného provedení stavby plynovodu</t>
  </si>
  <si>
    <t>325824881</t>
  </si>
  <si>
    <t>899GZAM1</t>
  </si>
  <si>
    <t>Geodetické zaměření plynovodu</t>
  </si>
  <si>
    <t>-1338857309</t>
  </si>
  <si>
    <t>899KP1</t>
  </si>
  <si>
    <t>Převzetí stavby technikem plynárenské organizace</t>
  </si>
  <si>
    <t>-1457198178</t>
  </si>
  <si>
    <t>-332861891</t>
  </si>
  <si>
    <t>723</t>
  </si>
  <si>
    <t>Zdravotechnika - vnitřní plynovod</t>
  </si>
  <si>
    <t>72317OPR4</t>
  </si>
  <si>
    <t>Odvzušnění a zprovoznění plynovodní domovní přípojky</t>
  </si>
  <si>
    <t>ks</t>
  </si>
  <si>
    <t>607170372</t>
  </si>
  <si>
    <t>Odplynění plynovodu dusíkem Odvzušnění a zprovoznění plynovodní domovní přípojky</t>
  </si>
  <si>
    <t>72317OPR5</t>
  </si>
  <si>
    <t>Převzetí plynovodu, vpuštění plynu plynárnou, včetně protokolů, do D90</t>
  </si>
  <si>
    <t>1020366302</t>
  </si>
  <si>
    <t>Odplynění plynovodu dusíkem Převzetí plynovodu, vpuštění plynu plynárnou, včetně protokolů, do D90</t>
  </si>
  <si>
    <t>Práce a dodávky M</t>
  </si>
  <si>
    <t>58-M</t>
  </si>
  <si>
    <t>Revize vyhrazených technických zařízení</t>
  </si>
  <si>
    <t>580506319</t>
  </si>
  <si>
    <t>Provedení tlakové zkoušky plynovodu středotlakého</t>
  </si>
  <si>
    <t>úsek</t>
  </si>
  <si>
    <t>-1510530593</t>
  </si>
  <si>
    <t>Opakovaná tlaková zkouška plynovodu provedení tlakové zkoušky plynovodu středotlakého</t>
  </si>
  <si>
    <t>580507REV</t>
  </si>
  <si>
    <t>Revize STL plynovodu nebo přípojky, včetně protokolu</t>
  </si>
  <si>
    <t>-1759208515</t>
  </si>
  <si>
    <t>Domovní plynovody vypracování protokolu Revize STL plynovodu nebo přípojky, včetně protokolu</t>
  </si>
  <si>
    <t>800IKZK</t>
  </si>
  <si>
    <t>Individuální a komplexní zkoušky</t>
  </si>
  <si>
    <t>-614103567</t>
  </si>
  <si>
    <t>OST, VRN - Ostatní náklady, Vedlejší rozpočtové náklady</t>
  </si>
  <si>
    <t>800100001</t>
  </si>
  <si>
    <t>Zařízení staveniště</t>
  </si>
  <si>
    <t>-1775970346</t>
  </si>
  <si>
    <t>Poznámka k položce:
Zařízení staveniště nutné pro úspěné provedení stavby, včetně případného připojení na inženýrské sítě</t>
  </si>
  <si>
    <t>800DOKL</t>
  </si>
  <si>
    <t>Doklady a měření požadované k předání díla</t>
  </si>
  <si>
    <t>101727365</t>
  </si>
  <si>
    <t>800DOPR</t>
  </si>
  <si>
    <t>Dopravní opatření</t>
  </si>
  <si>
    <t>-1624353501</t>
  </si>
  <si>
    <t>Poznámka k položce:
Provizorní dopravní opatření pro dobu provádění stavby, zajištění pěšího přístupu k nemovitostem, zajištěný vyvážení odpadu, atd.</t>
  </si>
  <si>
    <t>800FOT</t>
  </si>
  <si>
    <t>Fotodokumentace stavby</t>
  </si>
  <si>
    <t>1296402319</t>
  </si>
  <si>
    <t>Poznámka k položce:
Fotodokumentace průběhu stavby, která bude předána spolu se stavbou zhotoviteli</t>
  </si>
  <si>
    <t>800GEO</t>
  </si>
  <si>
    <t>Geotechnický průzkum, geologický dozor</t>
  </si>
  <si>
    <t>-265117306</t>
  </si>
  <si>
    <t>-1889304694</t>
  </si>
  <si>
    <t>800KODSPSS</t>
  </si>
  <si>
    <t>Projektová dokumentace skutečného provedení stavby</t>
  </si>
  <si>
    <t>554821239</t>
  </si>
  <si>
    <t>800KOGZAMS</t>
  </si>
  <si>
    <t>Geodetické zaměření stavby</t>
  </si>
  <si>
    <t>-1522051302</t>
  </si>
  <si>
    <t>800KPL</t>
  </si>
  <si>
    <t>Kompletační a inženýrská činnost zhotovitele</t>
  </si>
  <si>
    <t>1791811383</t>
  </si>
  <si>
    <t>800OZN</t>
  </si>
  <si>
    <t>Označení stavby</t>
  </si>
  <si>
    <t>2101667460</t>
  </si>
  <si>
    <t>Poznámka k položce:
Označení stavby, včetně zabezpečenívýkopů, apod.</t>
  </si>
  <si>
    <t>800PVL</t>
  </si>
  <si>
    <t>Příplatek na ztížené provozní vlivy</t>
  </si>
  <si>
    <t>1694183725</t>
  </si>
  <si>
    <t>Poznámka k položce:
Ztížení postupu výstavby dalšími vlivy, např. provádění stavby za provozu na komunikaci atd.</t>
  </si>
  <si>
    <t>800VYT</t>
  </si>
  <si>
    <t>Vytýčení podzemních zařízení a stavby, rizika a zvláštní opatření</t>
  </si>
  <si>
    <t>-89668239</t>
  </si>
  <si>
    <t>800ZAP</t>
  </si>
  <si>
    <t>Záchranný archelogoický průzkum</t>
  </si>
  <si>
    <t>-453939096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</si>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</sst>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top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C0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8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C32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C41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1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4A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637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2C0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B8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C32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C4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81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24A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63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2" t="s">
        <v>0</v>
      </c>
      <c r="B1" s="203"/>
      <c r="C1" s="203"/>
      <c r="D1" s="204" t="s">
        <v>1</v>
      </c>
      <c r="E1" s="203"/>
      <c r="F1" s="203"/>
      <c r="G1" s="203"/>
      <c r="H1" s="203"/>
      <c r="I1" s="203"/>
      <c r="J1" s="203"/>
      <c r="K1" s="205" t="s">
        <v>1491</v>
      </c>
      <c r="L1" s="205"/>
      <c r="M1" s="205"/>
      <c r="N1" s="205"/>
      <c r="O1" s="205"/>
      <c r="P1" s="205"/>
      <c r="Q1" s="205"/>
      <c r="R1" s="205"/>
      <c r="S1" s="205"/>
      <c r="T1" s="203"/>
      <c r="U1" s="203"/>
      <c r="V1" s="203"/>
      <c r="W1" s="205" t="s">
        <v>1492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19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1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00" t="s">
        <v>13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11"/>
      <c r="AQ5" s="13"/>
      <c r="BE5" s="309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12" t="s">
        <v>16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11"/>
      <c r="AQ6" s="13"/>
      <c r="BE6" s="282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82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82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2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 t="s">
        <v>29</v>
      </c>
      <c r="AO10" s="11"/>
      <c r="AP10" s="11"/>
      <c r="AQ10" s="13"/>
      <c r="BE10" s="282"/>
      <c r="BS10" s="6" t="s">
        <v>17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 t="s">
        <v>32</v>
      </c>
      <c r="AO11" s="11"/>
      <c r="AP11" s="11"/>
      <c r="AQ11" s="13"/>
      <c r="BE11" s="282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2"/>
      <c r="BS12" s="6" t="s">
        <v>17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34</v>
      </c>
      <c r="AO13" s="11"/>
      <c r="AP13" s="11"/>
      <c r="AQ13" s="13"/>
      <c r="BE13" s="282"/>
      <c r="BS13" s="6" t="s">
        <v>17</v>
      </c>
    </row>
    <row r="14" spans="2:71" s="2" customFormat="1" ht="15.75" customHeight="1">
      <c r="B14" s="10"/>
      <c r="C14" s="11"/>
      <c r="D14" s="11"/>
      <c r="E14" s="313" t="s">
        <v>34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19" t="s">
        <v>31</v>
      </c>
      <c r="AL14" s="11"/>
      <c r="AM14" s="11"/>
      <c r="AN14" s="21" t="s">
        <v>34</v>
      </c>
      <c r="AO14" s="11"/>
      <c r="AP14" s="11"/>
      <c r="AQ14" s="13"/>
      <c r="BE14" s="282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2"/>
      <c r="BS15" s="6" t="s">
        <v>3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 t="s">
        <v>36</v>
      </c>
      <c r="AO16" s="11"/>
      <c r="AP16" s="11"/>
      <c r="AQ16" s="13"/>
      <c r="BE16" s="282"/>
      <c r="BS16" s="6" t="s">
        <v>3</v>
      </c>
    </row>
    <row r="17" spans="2:71" s="2" customFormat="1" ht="19.5" customHeight="1">
      <c r="B17" s="10"/>
      <c r="C17" s="11"/>
      <c r="D17" s="11"/>
      <c r="E17" s="17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82"/>
      <c r="BS17" s="6" t="s">
        <v>38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2"/>
      <c r="BS18" s="6" t="s">
        <v>5</v>
      </c>
    </row>
    <row r="19" spans="2:71" s="2" customFormat="1" ht="15" customHeight="1">
      <c r="B19" s="10"/>
      <c r="C19" s="11"/>
      <c r="D19" s="19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2"/>
      <c r="BS19" s="6" t="s">
        <v>5</v>
      </c>
    </row>
    <row r="20" spans="2:71" s="2" customFormat="1" ht="15.75" customHeight="1">
      <c r="B20" s="10"/>
      <c r="C20" s="11"/>
      <c r="D20" s="11"/>
      <c r="E20" s="314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1"/>
      <c r="AP20" s="11"/>
      <c r="AQ20" s="13"/>
      <c r="BE20" s="282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2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2"/>
    </row>
    <row r="23" spans="2:57" s="6" customFormat="1" ht="27" customHeight="1">
      <c r="B23" s="23"/>
      <c r="C23" s="24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15">
        <f>ROUND($AG$51,2)</f>
        <v>0</v>
      </c>
      <c r="AL23" s="316"/>
      <c r="AM23" s="316"/>
      <c r="AN23" s="316"/>
      <c r="AO23" s="316"/>
      <c r="AP23" s="24"/>
      <c r="AQ23" s="27"/>
      <c r="BE23" s="30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7" t="s">
        <v>41</v>
      </c>
      <c r="M25" s="299"/>
      <c r="N25" s="299"/>
      <c r="O25" s="299"/>
      <c r="P25" s="24"/>
      <c r="Q25" s="24"/>
      <c r="R25" s="24"/>
      <c r="S25" s="24"/>
      <c r="T25" s="24"/>
      <c r="U25" s="24"/>
      <c r="V25" s="24"/>
      <c r="W25" s="317" t="s">
        <v>42</v>
      </c>
      <c r="X25" s="299"/>
      <c r="Y25" s="299"/>
      <c r="Z25" s="299"/>
      <c r="AA25" s="299"/>
      <c r="AB25" s="299"/>
      <c r="AC25" s="299"/>
      <c r="AD25" s="299"/>
      <c r="AE25" s="299"/>
      <c r="AF25" s="24"/>
      <c r="AG25" s="24"/>
      <c r="AH25" s="24"/>
      <c r="AI25" s="24"/>
      <c r="AJ25" s="24"/>
      <c r="AK25" s="317" t="s">
        <v>43</v>
      </c>
      <c r="AL25" s="299"/>
      <c r="AM25" s="299"/>
      <c r="AN25" s="299"/>
      <c r="AO25" s="299"/>
      <c r="AP25" s="24"/>
      <c r="AQ25" s="27"/>
      <c r="BE25" s="304"/>
    </row>
    <row r="26" spans="2:57" s="6" customFormat="1" ht="15" customHeight="1">
      <c r="B26" s="29"/>
      <c r="C26" s="30"/>
      <c r="D26" s="30" t="s">
        <v>44</v>
      </c>
      <c r="E26" s="30"/>
      <c r="F26" s="30" t="s">
        <v>45</v>
      </c>
      <c r="G26" s="30"/>
      <c r="H26" s="30"/>
      <c r="I26" s="30"/>
      <c r="J26" s="30"/>
      <c r="K26" s="30"/>
      <c r="L26" s="306">
        <v>0.21</v>
      </c>
      <c r="M26" s="307"/>
      <c r="N26" s="307"/>
      <c r="O26" s="307"/>
      <c r="P26" s="30"/>
      <c r="Q26" s="30"/>
      <c r="R26" s="30"/>
      <c r="S26" s="30"/>
      <c r="T26" s="30"/>
      <c r="U26" s="30"/>
      <c r="V26" s="30"/>
      <c r="W26" s="308">
        <f>ROUND($AZ$51,2)</f>
        <v>0</v>
      </c>
      <c r="X26" s="307"/>
      <c r="Y26" s="307"/>
      <c r="Z26" s="307"/>
      <c r="AA26" s="307"/>
      <c r="AB26" s="307"/>
      <c r="AC26" s="307"/>
      <c r="AD26" s="307"/>
      <c r="AE26" s="307"/>
      <c r="AF26" s="30"/>
      <c r="AG26" s="30"/>
      <c r="AH26" s="30"/>
      <c r="AI26" s="30"/>
      <c r="AJ26" s="30"/>
      <c r="AK26" s="308">
        <f>ROUND($AV$51,2)</f>
        <v>0</v>
      </c>
      <c r="AL26" s="307"/>
      <c r="AM26" s="307"/>
      <c r="AN26" s="307"/>
      <c r="AO26" s="307"/>
      <c r="AP26" s="30"/>
      <c r="AQ26" s="31"/>
      <c r="BE26" s="310"/>
    </row>
    <row r="27" spans="2:57" s="6" customFormat="1" ht="15" customHeight="1">
      <c r="B27" s="29"/>
      <c r="C27" s="30"/>
      <c r="D27" s="30"/>
      <c r="E27" s="30"/>
      <c r="F27" s="30" t="s">
        <v>46</v>
      </c>
      <c r="G27" s="30"/>
      <c r="H27" s="30"/>
      <c r="I27" s="30"/>
      <c r="J27" s="30"/>
      <c r="K27" s="30"/>
      <c r="L27" s="306">
        <v>0.15</v>
      </c>
      <c r="M27" s="307"/>
      <c r="N27" s="307"/>
      <c r="O27" s="307"/>
      <c r="P27" s="30"/>
      <c r="Q27" s="30"/>
      <c r="R27" s="30"/>
      <c r="S27" s="30"/>
      <c r="T27" s="30"/>
      <c r="U27" s="30"/>
      <c r="V27" s="30"/>
      <c r="W27" s="308">
        <f>ROUND($BA$51,2)</f>
        <v>0</v>
      </c>
      <c r="X27" s="307"/>
      <c r="Y27" s="307"/>
      <c r="Z27" s="307"/>
      <c r="AA27" s="307"/>
      <c r="AB27" s="307"/>
      <c r="AC27" s="307"/>
      <c r="AD27" s="307"/>
      <c r="AE27" s="307"/>
      <c r="AF27" s="30"/>
      <c r="AG27" s="30"/>
      <c r="AH27" s="30"/>
      <c r="AI27" s="30"/>
      <c r="AJ27" s="30"/>
      <c r="AK27" s="308">
        <f>ROUND($AW$51,2)</f>
        <v>0</v>
      </c>
      <c r="AL27" s="307"/>
      <c r="AM27" s="307"/>
      <c r="AN27" s="307"/>
      <c r="AO27" s="307"/>
      <c r="AP27" s="30"/>
      <c r="AQ27" s="31"/>
      <c r="BE27" s="310"/>
    </row>
    <row r="28" spans="2:57" s="6" customFormat="1" ht="15" customHeight="1" hidden="1">
      <c r="B28" s="29"/>
      <c r="C28" s="30"/>
      <c r="D28" s="30"/>
      <c r="E28" s="30"/>
      <c r="F28" s="30" t="s">
        <v>47</v>
      </c>
      <c r="G28" s="30"/>
      <c r="H28" s="30"/>
      <c r="I28" s="30"/>
      <c r="J28" s="30"/>
      <c r="K28" s="30"/>
      <c r="L28" s="306">
        <v>0.21</v>
      </c>
      <c r="M28" s="307"/>
      <c r="N28" s="307"/>
      <c r="O28" s="307"/>
      <c r="P28" s="30"/>
      <c r="Q28" s="30"/>
      <c r="R28" s="30"/>
      <c r="S28" s="30"/>
      <c r="T28" s="30"/>
      <c r="U28" s="30"/>
      <c r="V28" s="30"/>
      <c r="W28" s="308">
        <f>ROUND($BB$51,2)</f>
        <v>0</v>
      </c>
      <c r="X28" s="307"/>
      <c r="Y28" s="307"/>
      <c r="Z28" s="307"/>
      <c r="AA28" s="307"/>
      <c r="AB28" s="307"/>
      <c r="AC28" s="307"/>
      <c r="AD28" s="307"/>
      <c r="AE28" s="307"/>
      <c r="AF28" s="30"/>
      <c r="AG28" s="30"/>
      <c r="AH28" s="30"/>
      <c r="AI28" s="30"/>
      <c r="AJ28" s="30"/>
      <c r="AK28" s="308">
        <v>0</v>
      </c>
      <c r="AL28" s="307"/>
      <c r="AM28" s="307"/>
      <c r="AN28" s="307"/>
      <c r="AO28" s="307"/>
      <c r="AP28" s="30"/>
      <c r="AQ28" s="31"/>
      <c r="BE28" s="310"/>
    </row>
    <row r="29" spans="2:57" s="6" customFormat="1" ht="15" customHeight="1" hidden="1">
      <c r="B29" s="29"/>
      <c r="C29" s="30"/>
      <c r="D29" s="30"/>
      <c r="E29" s="30"/>
      <c r="F29" s="30" t="s">
        <v>48</v>
      </c>
      <c r="G29" s="30"/>
      <c r="H29" s="30"/>
      <c r="I29" s="30"/>
      <c r="J29" s="30"/>
      <c r="K29" s="30"/>
      <c r="L29" s="306">
        <v>0.15</v>
      </c>
      <c r="M29" s="307"/>
      <c r="N29" s="307"/>
      <c r="O29" s="307"/>
      <c r="P29" s="30"/>
      <c r="Q29" s="30"/>
      <c r="R29" s="30"/>
      <c r="S29" s="30"/>
      <c r="T29" s="30"/>
      <c r="U29" s="30"/>
      <c r="V29" s="30"/>
      <c r="W29" s="308">
        <f>ROUND($BC$51,2)</f>
        <v>0</v>
      </c>
      <c r="X29" s="307"/>
      <c r="Y29" s="307"/>
      <c r="Z29" s="307"/>
      <c r="AA29" s="307"/>
      <c r="AB29" s="307"/>
      <c r="AC29" s="307"/>
      <c r="AD29" s="307"/>
      <c r="AE29" s="307"/>
      <c r="AF29" s="30"/>
      <c r="AG29" s="30"/>
      <c r="AH29" s="30"/>
      <c r="AI29" s="30"/>
      <c r="AJ29" s="30"/>
      <c r="AK29" s="308">
        <v>0</v>
      </c>
      <c r="AL29" s="307"/>
      <c r="AM29" s="307"/>
      <c r="AN29" s="307"/>
      <c r="AO29" s="307"/>
      <c r="AP29" s="30"/>
      <c r="AQ29" s="31"/>
      <c r="BE29" s="310"/>
    </row>
    <row r="30" spans="2:57" s="6" customFormat="1" ht="15" customHeight="1" hidden="1">
      <c r="B30" s="29"/>
      <c r="C30" s="30"/>
      <c r="D30" s="30"/>
      <c r="E30" s="30"/>
      <c r="F30" s="30" t="s">
        <v>49</v>
      </c>
      <c r="G30" s="30"/>
      <c r="H30" s="30"/>
      <c r="I30" s="30"/>
      <c r="J30" s="30"/>
      <c r="K30" s="30"/>
      <c r="L30" s="306">
        <v>0</v>
      </c>
      <c r="M30" s="307"/>
      <c r="N30" s="307"/>
      <c r="O30" s="307"/>
      <c r="P30" s="30"/>
      <c r="Q30" s="30"/>
      <c r="R30" s="30"/>
      <c r="S30" s="30"/>
      <c r="T30" s="30"/>
      <c r="U30" s="30"/>
      <c r="V30" s="30"/>
      <c r="W30" s="308">
        <f>ROUND($BD$51,2)</f>
        <v>0</v>
      </c>
      <c r="X30" s="307"/>
      <c r="Y30" s="307"/>
      <c r="Z30" s="307"/>
      <c r="AA30" s="307"/>
      <c r="AB30" s="307"/>
      <c r="AC30" s="307"/>
      <c r="AD30" s="307"/>
      <c r="AE30" s="307"/>
      <c r="AF30" s="30"/>
      <c r="AG30" s="30"/>
      <c r="AH30" s="30"/>
      <c r="AI30" s="30"/>
      <c r="AJ30" s="30"/>
      <c r="AK30" s="308">
        <v>0</v>
      </c>
      <c r="AL30" s="307"/>
      <c r="AM30" s="307"/>
      <c r="AN30" s="307"/>
      <c r="AO30" s="307"/>
      <c r="AP30" s="30"/>
      <c r="AQ30" s="31"/>
      <c r="BE30" s="31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4"/>
    </row>
    <row r="32" spans="2:57" s="6" customFormat="1" ht="27" customHeight="1">
      <c r="B32" s="23"/>
      <c r="C32" s="32"/>
      <c r="D32" s="33" t="s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51</v>
      </c>
      <c r="U32" s="34"/>
      <c r="V32" s="34"/>
      <c r="W32" s="34"/>
      <c r="X32" s="293" t="s">
        <v>52</v>
      </c>
      <c r="Y32" s="290"/>
      <c r="Z32" s="290"/>
      <c r="AA32" s="290"/>
      <c r="AB32" s="290"/>
      <c r="AC32" s="34"/>
      <c r="AD32" s="34"/>
      <c r="AE32" s="34"/>
      <c r="AF32" s="34"/>
      <c r="AG32" s="34"/>
      <c r="AH32" s="34"/>
      <c r="AI32" s="34"/>
      <c r="AJ32" s="34"/>
      <c r="AK32" s="294">
        <f>ROUND(SUM($AK$23:$AK$30),2)</f>
        <v>0</v>
      </c>
      <c r="AL32" s="290"/>
      <c r="AM32" s="290"/>
      <c r="AN32" s="290"/>
      <c r="AO32" s="295"/>
      <c r="AP32" s="32"/>
      <c r="AQ32" s="37"/>
      <c r="BE32" s="30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15Z_033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96" t="str">
        <f>$K$6</f>
        <v>Oprava místní komunikace Nová</v>
      </c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Velké Přílepy, ulice Nová, 252 63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98" t="str">
        <f>IF($AN$8="","",$AN$8)</f>
        <v>20.07.2018</v>
      </c>
      <c r="AN44" s="29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obec Velké Přílepy, Pražská 162, 252 64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300" t="str">
        <f>IF($E$17="","",$E$17)</f>
        <v>Ing. Michal Hadraba, Chalúpeckého, 252 63  Roztoky</v>
      </c>
      <c r="AN46" s="299"/>
      <c r="AO46" s="299"/>
      <c r="AP46" s="299"/>
      <c r="AQ46" s="24"/>
      <c r="AR46" s="43"/>
      <c r="AS46" s="301" t="s">
        <v>54</v>
      </c>
      <c r="AT46" s="30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3"/>
      <c r="AT47" s="30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05"/>
      <c r="AT48" s="29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9" t="s">
        <v>55</v>
      </c>
      <c r="D49" s="290"/>
      <c r="E49" s="290"/>
      <c r="F49" s="290"/>
      <c r="G49" s="290"/>
      <c r="H49" s="34"/>
      <c r="I49" s="291" t="s">
        <v>56</v>
      </c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2" t="s">
        <v>57</v>
      </c>
      <c r="AH49" s="290"/>
      <c r="AI49" s="290"/>
      <c r="AJ49" s="290"/>
      <c r="AK49" s="290"/>
      <c r="AL49" s="290"/>
      <c r="AM49" s="290"/>
      <c r="AN49" s="291" t="s">
        <v>58</v>
      </c>
      <c r="AO49" s="290"/>
      <c r="AP49" s="290"/>
      <c r="AQ49" s="58" t="s">
        <v>59</v>
      </c>
      <c r="AR49" s="43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87">
        <f>ROUND(SUM($AG$52:$AG$57),2)</f>
        <v>0</v>
      </c>
      <c r="AH51" s="288"/>
      <c r="AI51" s="288"/>
      <c r="AJ51" s="288"/>
      <c r="AK51" s="288"/>
      <c r="AL51" s="288"/>
      <c r="AM51" s="288"/>
      <c r="AN51" s="287">
        <f>ROUND(SUM($AG$51,$AT$51),2)</f>
        <v>0</v>
      </c>
      <c r="AO51" s="288"/>
      <c r="AP51" s="288"/>
      <c r="AQ51" s="68"/>
      <c r="AR51" s="50"/>
      <c r="AS51" s="69">
        <f>ROUND(SUM($AS$52:$AS$57),2)</f>
        <v>0</v>
      </c>
      <c r="AT51" s="70">
        <f>ROUND(SUM($AV$51:$AW$51),2)</f>
        <v>0</v>
      </c>
      <c r="AU51" s="71">
        <f>ROUND(SUM($AU$52:$AU$57),5)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ROUND(SUM($AZ$52:$AZ$57),2)</f>
        <v>0</v>
      </c>
      <c r="BA51" s="70">
        <f>ROUND(SUM($BA$52:$BA$57),2)</f>
        <v>0</v>
      </c>
      <c r="BB51" s="70">
        <f>ROUND(SUM($BB$52:$BB$57),2)</f>
        <v>0</v>
      </c>
      <c r="BC51" s="70">
        <f>ROUND(SUM($BC$52:$BC$57),2)</f>
        <v>0</v>
      </c>
      <c r="BD51" s="72">
        <f>ROUND(SUM($BD$52:$BD$57),2)</f>
        <v>0</v>
      </c>
      <c r="BS51" s="47" t="s">
        <v>73</v>
      </c>
      <c r="BT51" s="47" t="s">
        <v>74</v>
      </c>
      <c r="BU51" s="73" t="s">
        <v>75</v>
      </c>
      <c r="BV51" s="47" t="s">
        <v>76</v>
      </c>
      <c r="BW51" s="47" t="s">
        <v>4</v>
      </c>
      <c r="BX51" s="47" t="s">
        <v>77</v>
      </c>
    </row>
    <row r="52" spans="1:91" s="74" customFormat="1" ht="28.5" customHeight="1">
      <c r="A52" s="198" t="s">
        <v>1493</v>
      </c>
      <c r="B52" s="75"/>
      <c r="C52" s="76"/>
      <c r="D52" s="285" t="s">
        <v>78</v>
      </c>
      <c r="E52" s="286"/>
      <c r="F52" s="286"/>
      <c r="G52" s="286"/>
      <c r="H52" s="286"/>
      <c r="I52" s="76"/>
      <c r="J52" s="285" t="s">
        <v>79</v>
      </c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3">
        <f>'SO 100 - Komunikace'!$J$27</f>
        <v>0</v>
      </c>
      <c r="AH52" s="284"/>
      <c r="AI52" s="284"/>
      <c r="AJ52" s="284"/>
      <c r="AK52" s="284"/>
      <c r="AL52" s="284"/>
      <c r="AM52" s="284"/>
      <c r="AN52" s="283">
        <f>ROUND(SUM($AG$52,$AT$52),2)</f>
        <v>0</v>
      </c>
      <c r="AO52" s="284"/>
      <c r="AP52" s="284"/>
      <c r="AQ52" s="77" t="s">
        <v>80</v>
      </c>
      <c r="AR52" s="78"/>
      <c r="AS52" s="79">
        <v>0</v>
      </c>
      <c r="AT52" s="80">
        <f>ROUND(SUM($AV$52:$AW$52),2)</f>
        <v>0</v>
      </c>
      <c r="AU52" s="81">
        <f>'SO 100 - Komunikace'!$P$83</f>
        <v>0</v>
      </c>
      <c r="AV52" s="80">
        <f>'SO 100 - Komunikace'!$J$30</f>
        <v>0</v>
      </c>
      <c r="AW52" s="80">
        <f>'SO 100 - Komunikace'!$J$31</f>
        <v>0</v>
      </c>
      <c r="AX52" s="80">
        <f>'SO 100 - Komunikace'!$J$32</f>
        <v>0</v>
      </c>
      <c r="AY52" s="80">
        <f>'SO 100 - Komunikace'!$J$33</f>
        <v>0</v>
      </c>
      <c r="AZ52" s="80">
        <f>'SO 100 - Komunikace'!$F$30</f>
        <v>0</v>
      </c>
      <c r="BA52" s="80">
        <f>'SO 100 - Komunikace'!$F$31</f>
        <v>0</v>
      </c>
      <c r="BB52" s="80">
        <f>'SO 100 - Komunikace'!$F$32</f>
        <v>0</v>
      </c>
      <c r="BC52" s="80">
        <f>'SO 100 - Komunikace'!$F$33</f>
        <v>0</v>
      </c>
      <c r="BD52" s="82">
        <f>'SO 100 - Komunikace'!$F$34</f>
        <v>0</v>
      </c>
      <c r="BT52" s="74" t="s">
        <v>20</v>
      </c>
      <c r="BV52" s="74" t="s">
        <v>76</v>
      </c>
      <c r="BW52" s="74" t="s">
        <v>81</v>
      </c>
      <c r="BX52" s="74" t="s">
        <v>4</v>
      </c>
      <c r="CM52" s="74" t="s">
        <v>82</v>
      </c>
    </row>
    <row r="53" spans="1:91" s="74" customFormat="1" ht="28.5" customHeight="1">
      <c r="A53" s="198" t="s">
        <v>1493</v>
      </c>
      <c r="B53" s="75"/>
      <c r="C53" s="76"/>
      <c r="D53" s="285" t="s">
        <v>83</v>
      </c>
      <c r="E53" s="286"/>
      <c r="F53" s="286"/>
      <c r="G53" s="286"/>
      <c r="H53" s="286"/>
      <c r="I53" s="76"/>
      <c r="J53" s="285" t="s">
        <v>84</v>
      </c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3">
        <f>'SO 200 - Opěrná stěna'!$J$27</f>
        <v>0</v>
      </c>
      <c r="AH53" s="284"/>
      <c r="AI53" s="284"/>
      <c r="AJ53" s="284"/>
      <c r="AK53" s="284"/>
      <c r="AL53" s="284"/>
      <c r="AM53" s="284"/>
      <c r="AN53" s="283">
        <f>ROUND(SUM($AG$53,$AT$53),2)</f>
        <v>0</v>
      </c>
      <c r="AO53" s="284"/>
      <c r="AP53" s="284"/>
      <c r="AQ53" s="77" t="s">
        <v>80</v>
      </c>
      <c r="AR53" s="78"/>
      <c r="AS53" s="79">
        <v>0</v>
      </c>
      <c r="AT53" s="80">
        <f>ROUND(SUM($AV$53:$AW$53),2)</f>
        <v>0</v>
      </c>
      <c r="AU53" s="81">
        <f>'SO 200 - Opěrná stěna'!$P$82</f>
        <v>0</v>
      </c>
      <c r="AV53" s="80">
        <f>'SO 200 - Opěrná stěna'!$J$30</f>
        <v>0</v>
      </c>
      <c r="AW53" s="80">
        <f>'SO 200 - Opěrná stěna'!$J$31</f>
        <v>0</v>
      </c>
      <c r="AX53" s="80">
        <f>'SO 200 - Opěrná stěna'!$J$32</f>
        <v>0</v>
      </c>
      <c r="AY53" s="80">
        <f>'SO 200 - Opěrná stěna'!$J$33</f>
        <v>0</v>
      </c>
      <c r="AZ53" s="80">
        <f>'SO 200 - Opěrná stěna'!$F$30</f>
        <v>0</v>
      </c>
      <c r="BA53" s="80">
        <f>'SO 200 - Opěrná stěna'!$F$31</f>
        <v>0</v>
      </c>
      <c r="BB53" s="80">
        <f>'SO 200 - Opěrná stěna'!$F$32</f>
        <v>0</v>
      </c>
      <c r="BC53" s="80">
        <f>'SO 200 - Opěrná stěna'!$F$33</f>
        <v>0</v>
      </c>
      <c r="BD53" s="82">
        <f>'SO 200 - Opěrná stěna'!$F$34</f>
        <v>0</v>
      </c>
      <c r="BT53" s="74" t="s">
        <v>20</v>
      </c>
      <c r="BV53" s="74" t="s">
        <v>76</v>
      </c>
      <c r="BW53" s="74" t="s">
        <v>85</v>
      </c>
      <c r="BX53" s="74" t="s">
        <v>4</v>
      </c>
      <c r="CM53" s="74" t="s">
        <v>82</v>
      </c>
    </row>
    <row r="54" spans="1:91" s="74" customFormat="1" ht="28.5" customHeight="1">
      <c r="A54" s="198" t="s">
        <v>1493</v>
      </c>
      <c r="B54" s="75"/>
      <c r="C54" s="76"/>
      <c r="D54" s="285" t="s">
        <v>86</v>
      </c>
      <c r="E54" s="286"/>
      <c r="F54" s="286"/>
      <c r="G54" s="286"/>
      <c r="H54" s="286"/>
      <c r="I54" s="76"/>
      <c r="J54" s="285" t="s">
        <v>87</v>
      </c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3">
        <f>'SO 300 - Odvodnění'!$J$27</f>
        <v>0</v>
      </c>
      <c r="AH54" s="284"/>
      <c r="AI54" s="284"/>
      <c r="AJ54" s="284"/>
      <c r="AK54" s="284"/>
      <c r="AL54" s="284"/>
      <c r="AM54" s="284"/>
      <c r="AN54" s="283">
        <f>ROUND(SUM($AG$54,$AT$54),2)</f>
        <v>0</v>
      </c>
      <c r="AO54" s="284"/>
      <c r="AP54" s="284"/>
      <c r="AQ54" s="77" t="s">
        <v>80</v>
      </c>
      <c r="AR54" s="78"/>
      <c r="AS54" s="79">
        <v>0</v>
      </c>
      <c r="AT54" s="80">
        <f>ROUND(SUM($AV$54:$AW$54),2)</f>
        <v>0</v>
      </c>
      <c r="AU54" s="81">
        <f>'SO 300 - Odvodnění'!$P$82</f>
        <v>0</v>
      </c>
      <c r="AV54" s="80">
        <f>'SO 300 - Odvodnění'!$J$30</f>
        <v>0</v>
      </c>
      <c r="AW54" s="80">
        <f>'SO 300 - Odvodnění'!$J$31</f>
        <v>0</v>
      </c>
      <c r="AX54" s="80">
        <f>'SO 300 - Odvodnění'!$J$32</f>
        <v>0</v>
      </c>
      <c r="AY54" s="80">
        <f>'SO 300 - Odvodnění'!$J$33</f>
        <v>0</v>
      </c>
      <c r="AZ54" s="80">
        <f>'SO 300 - Odvodnění'!$F$30</f>
        <v>0</v>
      </c>
      <c r="BA54" s="80">
        <f>'SO 300 - Odvodnění'!$F$31</f>
        <v>0</v>
      </c>
      <c r="BB54" s="80">
        <f>'SO 300 - Odvodnění'!$F$32</f>
        <v>0</v>
      </c>
      <c r="BC54" s="80">
        <f>'SO 300 - Odvodnění'!$F$33</f>
        <v>0</v>
      </c>
      <c r="BD54" s="82">
        <f>'SO 300 - Odvodnění'!$F$34</f>
        <v>0</v>
      </c>
      <c r="BT54" s="74" t="s">
        <v>20</v>
      </c>
      <c r="BV54" s="74" t="s">
        <v>76</v>
      </c>
      <c r="BW54" s="74" t="s">
        <v>88</v>
      </c>
      <c r="BX54" s="74" t="s">
        <v>4</v>
      </c>
      <c r="CM54" s="74" t="s">
        <v>82</v>
      </c>
    </row>
    <row r="55" spans="1:91" s="74" customFormat="1" ht="28.5" customHeight="1">
      <c r="A55" s="198" t="s">
        <v>1493</v>
      </c>
      <c r="B55" s="75"/>
      <c r="C55" s="76"/>
      <c r="D55" s="285" t="s">
        <v>89</v>
      </c>
      <c r="E55" s="286"/>
      <c r="F55" s="286"/>
      <c r="G55" s="286"/>
      <c r="H55" s="286"/>
      <c r="I55" s="76"/>
      <c r="J55" s="285" t="s">
        <v>90</v>
      </c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3">
        <f>'SO 301 - Výměna vodovodní...'!$J$27</f>
        <v>0</v>
      </c>
      <c r="AH55" s="284"/>
      <c r="AI55" s="284"/>
      <c r="AJ55" s="284"/>
      <c r="AK55" s="284"/>
      <c r="AL55" s="284"/>
      <c r="AM55" s="284"/>
      <c r="AN55" s="283">
        <f>ROUND(SUM($AG$55,$AT$55),2)</f>
        <v>0</v>
      </c>
      <c r="AO55" s="284"/>
      <c r="AP55" s="284"/>
      <c r="AQ55" s="77" t="s">
        <v>80</v>
      </c>
      <c r="AR55" s="78"/>
      <c r="AS55" s="79">
        <v>0</v>
      </c>
      <c r="AT55" s="80">
        <f>ROUND(SUM($AV$55:$AW$55),2)</f>
        <v>0</v>
      </c>
      <c r="AU55" s="81">
        <f>'SO 301 - Výměna vodovodní...'!$P$94</f>
        <v>0</v>
      </c>
      <c r="AV55" s="80">
        <f>'SO 301 - Výměna vodovodní...'!$J$30</f>
        <v>0</v>
      </c>
      <c r="AW55" s="80">
        <f>'SO 301 - Výměna vodovodní...'!$J$31</f>
        <v>0</v>
      </c>
      <c r="AX55" s="80">
        <f>'SO 301 - Výměna vodovodní...'!$J$32</f>
        <v>0</v>
      </c>
      <c r="AY55" s="80">
        <f>'SO 301 - Výměna vodovodní...'!$J$33</f>
        <v>0</v>
      </c>
      <c r="AZ55" s="80">
        <f>'SO 301 - Výměna vodovodní...'!$F$30</f>
        <v>0</v>
      </c>
      <c r="BA55" s="80">
        <f>'SO 301 - Výměna vodovodní...'!$F$31</f>
        <v>0</v>
      </c>
      <c r="BB55" s="80">
        <f>'SO 301 - Výměna vodovodní...'!$F$32</f>
        <v>0</v>
      </c>
      <c r="BC55" s="80">
        <f>'SO 301 - Výměna vodovodní...'!$F$33</f>
        <v>0</v>
      </c>
      <c r="BD55" s="82">
        <f>'SO 301 - Výměna vodovodní...'!$F$34</f>
        <v>0</v>
      </c>
      <c r="BT55" s="74" t="s">
        <v>20</v>
      </c>
      <c r="BV55" s="74" t="s">
        <v>76</v>
      </c>
      <c r="BW55" s="74" t="s">
        <v>91</v>
      </c>
      <c r="BX55" s="74" t="s">
        <v>4</v>
      </c>
      <c r="CM55" s="74" t="s">
        <v>82</v>
      </c>
    </row>
    <row r="56" spans="1:91" s="74" customFormat="1" ht="28.5" customHeight="1">
      <c r="A56" s="198" t="s">
        <v>1493</v>
      </c>
      <c r="B56" s="75"/>
      <c r="C56" s="76"/>
      <c r="D56" s="285" t="s">
        <v>92</v>
      </c>
      <c r="E56" s="286"/>
      <c r="F56" s="286"/>
      <c r="G56" s="286"/>
      <c r="H56" s="286"/>
      <c r="I56" s="76"/>
      <c r="J56" s="285" t="s">
        <v>93</v>
      </c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3">
        <f>'SO 500 - Přeložka STL ply...'!$J$27</f>
        <v>0</v>
      </c>
      <c r="AH56" s="284"/>
      <c r="AI56" s="284"/>
      <c r="AJ56" s="284"/>
      <c r="AK56" s="284"/>
      <c r="AL56" s="284"/>
      <c r="AM56" s="284"/>
      <c r="AN56" s="283">
        <f>ROUND(SUM($AG$56,$AT$56),2)</f>
        <v>0</v>
      </c>
      <c r="AO56" s="284"/>
      <c r="AP56" s="284"/>
      <c r="AQ56" s="77" t="s">
        <v>80</v>
      </c>
      <c r="AR56" s="78"/>
      <c r="AS56" s="79">
        <v>0</v>
      </c>
      <c r="AT56" s="80">
        <f>ROUND(SUM($AV$56:$AW$56),2)</f>
        <v>0</v>
      </c>
      <c r="AU56" s="81">
        <f>'SO 500 - Přeložka STL ply...'!$P$87</f>
        <v>0</v>
      </c>
      <c r="AV56" s="80">
        <f>'SO 500 - Přeložka STL ply...'!$J$30</f>
        <v>0</v>
      </c>
      <c r="AW56" s="80">
        <f>'SO 500 - Přeložka STL ply...'!$J$31</f>
        <v>0</v>
      </c>
      <c r="AX56" s="80">
        <f>'SO 500 - Přeložka STL ply...'!$J$32</f>
        <v>0</v>
      </c>
      <c r="AY56" s="80">
        <f>'SO 500 - Přeložka STL ply...'!$J$33</f>
        <v>0</v>
      </c>
      <c r="AZ56" s="80">
        <f>'SO 500 - Přeložka STL ply...'!$F$30</f>
        <v>0</v>
      </c>
      <c r="BA56" s="80">
        <f>'SO 500 - Přeložka STL ply...'!$F$31</f>
        <v>0</v>
      </c>
      <c r="BB56" s="80">
        <f>'SO 500 - Přeložka STL ply...'!$F$32</f>
        <v>0</v>
      </c>
      <c r="BC56" s="80">
        <f>'SO 500 - Přeložka STL ply...'!$F$33</f>
        <v>0</v>
      </c>
      <c r="BD56" s="82">
        <f>'SO 500 - Přeložka STL ply...'!$F$34</f>
        <v>0</v>
      </c>
      <c r="BT56" s="74" t="s">
        <v>20</v>
      </c>
      <c r="BV56" s="74" t="s">
        <v>76</v>
      </c>
      <c r="BW56" s="74" t="s">
        <v>94</v>
      </c>
      <c r="BX56" s="74" t="s">
        <v>4</v>
      </c>
      <c r="CM56" s="74" t="s">
        <v>82</v>
      </c>
    </row>
    <row r="57" spans="1:91" s="74" customFormat="1" ht="28.5" customHeight="1">
      <c r="A57" s="198" t="s">
        <v>1493</v>
      </c>
      <c r="B57" s="75"/>
      <c r="C57" s="76"/>
      <c r="D57" s="285" t="s">
        <v>95</v>
      </c>
      <c r="E57" s="286"/>
      <c r="F57" s="286"/>
      <c r="G57" s="286"/>
      <c r="H57" s="286"/>
      <c r="I57" s="76"/>
      <c r="J57" s="285" t="s">
        <v>96</v>
      </c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3">
        <f>'OST, VRN - Ostatní náklad...'!$J$27</f>
        <v>0</v>
      </c>
      <c r="AH57" s="284"/>
      <c r="AI57" s="284"/>
      <c r="AJ57" s="284"/>
      <c r="AK57" s="284"/>
      <c r="AL57" s="284"/>
      <c r="AM57" s="284"/>
      <c r="AN57" s="283">
        <f>ROUND(SUM($AG$57,$AT$57),2)</f>
        <v>0</v>
      </c>
      <c r="AO57" s="284"/>
      <c r="AP57" s="284"/>
      <c r="AQ57" s="77" t="s">
        <v>80</v>
      </c>
      <c r="AR57" s="78"/>
      <c r="AS57" s="83">
        <v>0</v>
      </c>
      <c r="AT57" s="84">
        <f>ROUND(SUM($AV$57:$AW$57),2)</f>
        <v>0</v>
      </c>
      <c r="AU57" s="85">
        <f>'OST, VRN - Ostatní náklad...'!$P$77</f>
        <v>0</v>
      </c>
      <c r="AV57" s="84">
        <f>'OST, VRN - Ostatní náklad...'!$J$30</f>
        <v>0</v>
      </c>
      <c r="AW57" s="84">
        <f>'OST, VRN - Ostatní náklad...'!$J$31</f>
        <v>0</v>
      </c>
      <c r="AX57" s="84">
        <f>'OST, VRN - Ostatní náklad...'!$J$32</f>
        <v>0</v>
      </c>
      <c r="AY57" s="84">
        <f>'OST, VRN - Ostatní náklad...'!$J$33</f>
        <v>0</v>
      </c>
      <c r="AZ57" s="84">
        <f>'OST, VRN - Ostatní náklad...'!$F$30</f>
        <v>0</v>
      </c>
      <c r="BA57" s="84">
        <f>'OST, VRN - Ostatní náklad...'!$F$31</f>
        <v>0</v>
      </c>
      <c r="BB57" s="84">
        <f>'OST, VRN - Ostatní náklad...'!$F$32</f>
        <v>0</v>
      </c>
      <c r="BC57" s="84">
        <f>'OST, VRN - Ostatní náklad...'!$F$33</f>
        <v>0</v>
      </c>
      <c r="BD57" s="86">
        <f>'OST, VRN - Ostatní náklad...'!$F$34</f>
        <v>0</v>
      </c>
      <c r="BT57" s="74" t="s">
        <v>20</v>
      </c>
      <c r="BV57" s="74" t="s">
        <v>76</v>
      </c>
      <c r="BW57" s="74" t="s">
        <v>97</v>
      </c>
      <c r="BX57" s="74" t="s">
        <v>4</v>
      </c>
      <c r="CM57" s="74" t="s">
        <v>82</v>
      </c>
    </row>
    <row r="58" spans="2:44" s="6" customFormat="1" ht="30.75" customHeight="1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43"/>
    </row>
    <row r="59" spans="2:44" s="6" customFormat="1" ht="7.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</sheetData>
  <sheetProtection password="CC35" sheet="1" objects="1" scenarios="1" formatColumns="0" formatRows="0" sort="0" autoFilter="0"/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G54:AM54"/>
    <mergeCell ref="D54:H54"/>
    <mergeCell ref="J54:AF54"/>
    <mergeCell ref="C49:G49"/>
    <mergeCell ref="I49:AF49"/>
    <mergeCell ref="AG49:AM49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D55:H5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0 - Komunikace'!C2" tooltip="SO 100 - Komunikace" display="/"/>
    <hyperlink ref="A53" location="'SO 200 - Opěrná stěna'!C2" tooltip="SO 200 - Opěrná stěna" display="/"/>
    <hyperlink ref="A54" location="'SO 300 - Odvodnění'!C2" tooltip="SO 300 - Odvodnění" display="/"/>
    <hyperlink ref="A55" location="'SO 301 - Výměna vodovodní...'!C2" tooltip="SO 301 - Výměna vodovodní..." display="/"/>
    <hyperlink ref="A56" location="'SO 500 - Přeložka STL ply...'!C2" tooltip="SO 500 - Přeložka STL ply..." display="/"/>
    <hyperlink ref="A57" location="'OST, VRN - Ostatní náklad...'!C2" tooltip="OST, VRN - Ostatní náklad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1494</v>
      </c>
      <c r="G1" s="318" t="s">
        <v>1495</v>
      </c>
      <c r="H1" s="318"/>
      <c r="I1" s="200"/>
      <c r="J1" s="201" t="s">
        <v>1496</v>
      </c>
      <c r="K1" s="199" t="s">
        <v>98</v>
      </c>
      <c r="L1" s="201" t="s">
        <v>1497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9" t="str">
        <f>'Rekapitulace stavby'!$K$6</f>
        <v>Oprava místní komunikace Nová</v>
      </c>
      <c r="F7" s="311"/>
      <c r="G7" s="311"/>
      <c r="H7" s="311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6" t="s">
        <v>101</v>
      </c>
      <c r="F9" s="299"/>
      <c r="G9" s="299"/>
      <c r="H9" s="29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20.07.2018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 t="s">
        <v>32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4"/>
      <c r="F24" s="320"/>
      <c r="G24" s="320"/>
      <c r="H24" s="3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ROUND(SUM($BE$83:$BE$182),2)</f>
        <v>0</v>
      </c>
      <c r="G30" s="24"/>
      <c r="H30" s="24"/>
      <c r="I30" s="97">
        <v>0.21</v>
      </c>
      <c r="J30" s="96">
        <f>ROUND(SUM($BE$83:$BE$182)*$I$30,2)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ROUND(SUM($BF$83:$BF$182),2)</f>
        <v>0</v>
      </c>
      <c r="G31" s="24"/>
      <c r="H31" s="24"/>
      <c r="I31" s="97">
        <v>0.15</v>
      </c>
      <c r="J31" s="96">
        <f>ROUND(SUM($BF$83:$BF$182)*$I$31,2)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ROUND(SUM($BG$83:$BG$182),2)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ROUND(SUM($BH$83:$BH$182),2)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ROUND(SUM($BI$83:$BI$182),2)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9" t="str">
        <f>$E$7</f>
        <v>Oprava místní komunikace Nová</v>
      </c>
      <c r="F45" s="299"/>
      <c r="G45" s="299"/>
      <c r="H45" s="299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6" t="str">
        <f>$E$9</f>
        <v>SO 100 - Komunikace</v>
      </c>
      <c r="F47" s="299"/>
      <c r="G47" s="299"/>
      <c r="H47" s="29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Velké Přílepy, ulice Nová, 252 63</v>
      </c>
      <c r="G49" s="24"/>
      <c r="H49" s="24"/>
      <c r="I49" s="88" t="s">
        <v>23</v>
      </c>
      <c r="J49" s="52" t="str">
        <f>IF($J$12="","",$J$12)</f>
        <v>20.07.2018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obec Velké Přílepy, Pražská 162, 252 64</v>
      </c>
      <c r="G51" s="24"/>
      <c r="H51" s="24"/>
      <c r="I51" s="88" t="s">
        <v>35</v>
      </c>
      <c r="J51" s="17" t="str">
        <f>$E$21</f>
        <v>Ing. Michal Hadraba, Chalúpeckého, 252 63  Roztoky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103</v>
      </c>
      <c r="D54" s="32"/>
      <c r="E54" s="32"/>
      <c r="F54" s="32"/>
      <c r="G54" s="32"/>
      <c r="H54" s="32"/>
      <c r="I54" s="106"/>
      <c r="J54" s="107" t="s">
        <v>104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105</v>
      </c>
      <c r="D56" s="24"/>
      <c r="E56" s="24"/>
      <c r="F56" s="24"/>
      <c r="G56" s="24"/>
      <c r="H56" s="24"/>
      <c r="J56" s="67">
        <f>ROUND($J$83,2)</f>
        <v>0</v>
      </c>
      <c r="K56" s="27"/>
      <c r="AU56" s="6" t="s">
        <v>106</v>
      </c>
    </row>
    <row r="57" spans="2:11" s="73" customFormat="1" ht="25.5" customHeight="1">
      <c r="B57" s="108"/>
      <c r="C57" s="109"/>
      <c r="D57" s="110" t="s">
        <v>107</v>
      </c>
      <c r="E57" s="110"/>
      <c r="F57" s="110"/>
      <c r="G57" s="110"/>
      <c r="H57" s="110"/>
      <c r="I57" s="111"/>
      <c r="J57" s="112">
        <f>ROUND($J$84,2)</f>
        <v>0</v>
      </c>
      <c r="K57" s="113"/>
    </row>
    <row r="58" spans="2:11" s="114" customFormat="1" ht="21" customHeight="1">
      <c r="B58" s="115"/>
      <c r="C58" s="116"/>
      <c r="D58" s="117" t="s">
        <v>108</v>
      </c>
      <c r="E58" s="117"/>
      <c r="F58" s="117"/>
      <c r="G58" s="117"/>
      <c r="H58" s="117"/>
      <c r="I58" s="118"/>
      <c r="J58" s="119">
        <f>ROUND($J$85,2)</f>
        <v>0</v>
      </c>
      <c r="K58" s="120"/>
    </row>
    <row r="59" spans="2:11" s="114" customFormat="1" ht="21" customHeight="1">
      <c r="B59" s="115"/>
      <c r="C59" s="116"/>
      <c r="D59" s="117" t="s">
        <v>109</v>
      </c>
      <c r="E59" s="117"/>
      <c r="F59" s="117"/>
      <c r="G59" s="117"/>
      <c r="H59" s="117"/>
      <c r="I59" s="118"/>
      <c r="J59" s="119">
        <f>ROUND($J$128,2)</f>
        <v>0</v>
      </c>
      <c r="K59" s="120"/>
    </row>
    <row r="60" spans="2:11" s="114" customFormat="1" ht="21" customHeight="1">
      <c r="B60" s="115"/>
      <c r="C60" s="116"/>
      <c r="D60" s="117" t="s">
        <v>110</v>
      </c>
      <c r="E60" s="117"/>
      <c r="F60" s="117"/>
      <c r="G60" s="117"/>
      <c r="H60" s="117"/>
      <c r="I60" s="118"/>
      <c r="J60" s="119">
        <f>ROUND($J$131,2)</f>
        <v>0</v>
      </c>
      <c r="K60" s="120"/>
    </row>
    <row r="61" spans="2:11" s="114" customFormat="1" ht="21" customHeight="1">
      <c r="B61" s="115"/>
      <c r="C61" s="116"/>
      <c r="D61" s="117" t="s">
        <v>111</v>
      </c>
      <c r="E61" s="117"/>
      <c r="F61" s="117"/>
      <c r="G61" s="117"/>
      <c r="H61" s="117"/>
      <c r="I61" s="118"/>
      <c r="J61" s="119">
        <f>ROUND($J$134,2)</f>
        <v>0</v>
      </c>
      <c r="K61" s="120"/>
    </row>
    <row r="62" spans="2:11" s="114" customFormat="1" ht="21" customHeight="1">
      <c r="B62" s="115"/>
      <c r="C62" s="116"/>
      <c r="D62" s="117" t="s">
        <v>112</v>
      </c>
      <c r="E62" s="117"/>
      <c r="F62" s="117"/>
      <c r="G62" s="117"/>
      <c r="H62" s="117"/>
      <c r="I62" s="118"/>
      <c r="J62" s="119">
        <f>ROUND($J$149,2)</f>
        <v>0</v>
      </c>
      <c r="K62" s="120"/>
    </row>
    <row r="63" spans="2:11" s="114" customFormat="1" ht="15.75" customHeight="1">
      <c r="B63" s="115"/>
      <c r="C63" s="116"/>
      <c r="D63" s="117" t="s">
        <v>113</v>
      </c>
      <c r="E63" s="117"/>
      <c r="F63" s="117"/>
      <c r="G63" s="117"/>
      <c r="H63" s="117"/>
      <c r="I63" s="118"/>
      <c r="J63" s="119">
        <f>ROUND($J$180,2)</f>
        <v>0</v>
      </c>
      <c r="K63" s="120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114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319" t="str">
        <f>$E$7</f>
        <v>Oprava místní komunikace Nová</v>
      </c>
      <c r="F73" s="299"/>
      <c r="G73" s="299"/>
      <c r="H73" s="299"/>
      <c r="J73" s="24"/>
      <c r="K73" s="24"/>
      <c r="L73" s="43"/>
    </row>
    <row r="74" spans="2:12" s="6" customFormat="1" ht="15" customHeight="1">
      <c r="B74" s="23"/>
      <c r="C74" s="19" t="s">
        <v>100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96" t="str">
        <f>$E$9</f>
        <v>SO 100 - Komunikace</v>
      </c>
      <c r="F75" s="299"/>
      <c r="G75" s="299"/>
      <c r="H75" s="299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21</v>
      </c>
      <c r="D77" s="24"/>
      <c r="E77" s="24"/>
      <c r="F77" s="17" t="str">
        <f>$F$12</f>
        <v>Velké Přílepy, ulice Nová, 252 63</v>
      </c>
      <c r="G77" s="24"/>
      <c r="H77" s="24"/>
      <c r="I77" s="88" t="s">
        <v>23</v>
      </c>
      <c r="J77" s="52" t="str">
        <f>IF($J$12="","",$J$12)</f>
        <v>20.07.2018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27</v>
      </c>
      <c r="D79" s="24"/>
      <c r="E79" s="24"/>
      <c r="F79" s="17" t="str">
        <f>$E$15</f>
        <v>obec Velké Přílepy, Pražská 162, 252 64</v>
      </c>
      <c r="G79" s="24"/>
      <c r="H79" s="24"/>
      <c r="I79" s="88" t="s">
        <v>35</v>
      </c>
      <c r="J79" s="17" t="str">
        <f>$E$21</f>
        <v>Ing. Michal Hadraba, Chalúpeckého, 252 63  Roztoky</v>
      </c>
      <c r="K79" s="24"/>
      <c r="L79" s="43"/>
    </row>
    <row r="80" spans="2:12" s="6" customFormat="1" ht="15" customHeight="1">
      <c r="B80" s="23"/>
      <c r="C80" s="19" t="s">
        <v>33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115</v>
      </c>
      <c r="D82" s="124" t="s">
        <v>59</v>
      </c>
      <c r="E82" s="124" t="s">
        <v>55</v>
      </c>
      <c r="F82" s="124" t="s">
        <v>116</v>
      </c>
      <c r="G82" s="124" t="s">
        <v>117</v>
      </c>
      <c r="H82" s="124" t="s">
        <v>118</v>
      </c>
      <c r="I82" s="125" t="s">
        <v>119</v>
      </c>
      <c r="J82" s="124" t="s">
        <v>120</v>
      </c>
      <c r="K82" s="126" t="s">
        <v>121</v>
      </c>
      <c r="L82" s="127"/>
      <c r="M82" s="59" t="s">
        <v>122</v>
      </c>
      <c r="N82" s="60" t="s">
        <v>44</v>
      </c>
      <c r="O82" s="60" t="s">
        <v>123</v>
      </c>
      <c r="P82" s="60" t="s">
        <v>124</v>
      </c>
      <c r="Q82" s="60" t="s">
        <v>125</v>
      </c>
      <c r="R82" s="60" t="s">
        <v>126</v>
      </c>
      <c r="S82" s="60" t="s">
        <v>127</v>
      </c>
      <c r="T82" s="61" t="s">
        <v>128</v>
      </c>
    </row>
    <row r="83" spans="2:63" s="6" customFormat="1" ht="30" customHeight="1">
      <c r="B83" s="23"/>
      <c r="C83" s="66" t="s">
        <v>105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</f>
        <v>0</v>
      </c>
      <c r="Q83" s="64"/>
      <c r="R83" s="129">
        <f>$R$84</f>
        <v>915.66414</v>
      </c>
      <c r="S83" s="64"/>
      <c r="T83" s="130">
        <f>$T$84</f>
        <v>825.9200000000001</v>
      </c>
      <c r="AT83" s="6" t="s">
        <v>73</v>
      </c>
      <c r="AU83" s="6" t="s">
        <v>106</v>
      </c>
      <c r="BK83" s="131">
        <f>$BK$84</f>
        <v>0</v>
      </c>
    </row>
    <row r="84" spans="2:63" s="132" customFormat="1" ht="37.5" customHeight="1">
      <c r="B84" s="133"/>
      <c r="C84" s="134"/>
      <c r="D84" s="134" t="s">
        <v>73</v>
      </c>
      <c r="E84" s="135" t="s">
        <v>129</v>
      </c>
      <c r="F84" s="135" t="s">
        <v>130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$P$85+$P$128+$P$131+$P$134+$P$149</f>
        <v>0</v>
      </c>
      <c r="Q84" s="134"/>
      <c r="R84" s="139">
        <f>$R$85+$R$128+$R$131+$R$134+$R$149</f>
        <v>915.66414</v>
      </c>
      <c r="S84" s="134"/>
      <c r="T84" s="140">
        <f>$T$85+$T$128+$T$131+$T$134+$T$149</f>
        <v>825.9200000000001</v>
      </c>
      <c r="AR84" s="141" t="s">
        <v>20</v>
      </c>
      <c r="AT84" s="141" t="s">
        <v>73</v>
      </c>
      <c r="AU84" s="141" t="s">
        <v>74</v>
      </c>
      <c r="AY84" s="141" t="s">
        <v>131</v>
      </c>
      <c r="BK84" s="142">
        <f>$BK$85+$BK$128+$BK$131+$BK$134+$BK$149</f>
        <v>0</v>
      </c>
    </row>
    <row r="85" spans="2:63" s="132" customFormat="1" ht="21" customHeight="1">
      <c r="B85" s="133"/>
      <c r="C85" s="134"/>
      <c r="D85" s="134" t="s">
        <v>73</v>
      </c>
      <c r="E85" s="143" t="s">
        <v>20</v>
      </c>
      <c r="F85" s="143" t="s">
        <v>132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SUM($P$86:$P$127)</f>
        <v>0</v>
      </c>
      <c r="Q85" s="134"/>
      <c r="R85" s="139">
        <f>SUM($R$86:$R$127)</f>
        <v>253.77859999999998</v>
      </c>
      <c r="S85" s="134"/>
      <c r="T85" s="140">
        <f>SUM($T$86:$T$127)</f>
        <v>825.9200000000001</v>
      </c>
      <c r="AR85" s="141" t="s">
        <v>20</v>
      </c>
      <c r="AT85" s="141" t="s">
        <v>73</v>
      </c>
      <c r="AU85" s="141" t="s">
        <v>20</v>
      </c>
      <c r="AY85" s="141" t="s">
        <v>131</v>
      </c>
      <c r="BK85" s="142">
        <f>SUM($BK$86:$BK$127)</f>
        <v>0</v>
      </c>
    </row>
    <row r="86" spans="2:65" s="6" customFormat="1" ht="15.75" customHeight="1">
      <c r="B86" s="23"/>
      <c r="C86" s="145" t="s">
        <v>133</v>
      </c>
      <c r="D86" s="145" t="s">
        <v>134</v>
      </c>
      <c r="E86" s="146" t="s">
        <v>135</v>
      </c>
      <c r="F86" s="147" t="s">
        <v>136</v>
      </c>
      <c r="G86" s="148" t="s">
        <v>137</v>
      </c>
      <c r="H86" s="149">
        <v>160</v>
      </c>
      <c r="I86" s="150"/>
      <c r="J86" s="151">
        <f>ROUND($I$86*$H$86,2)</f>
        <v>0</v>
      </c>
      <c r="K86" s="147"/>
      <c r="L86" s="43"/>
      <c r="M86" s="152"/>
      <c r="N86" s="153" t="s">
        <v>45</v>
      </c>
      <c r="O86" s="24"/>
      <c r="P86" s="24"/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138</v>
      </c>
      <c r="AT86" s="89" t="s">
        <v>134</v>
      </c>
      <c r="AU86" s="89" t="s">
        <v>82</v>
      </c>
      <c r="AY86" s="6" t="s">
        <v>131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20</v>
      </c>
      <c r="BK86" s="156">
        <f>ROUND($I$86*$H$86,2)</f>
        <v>0</v>
      </c>
      <c r="BL86" s="89" t="s">
        <v>138</v>
      </c>
      <c r="BM86" s="89" t="s">
        <v>139</v>
      </c>
    </row>
    <row r="87" spans="2:47" s="6" customFormat="1" ht="16.5" customHeight="1">
      <c r="B87" s="23"/>
      <c r="C87" s="24"/>
      <c r="D87" s="157" t="s">
        <v>140</v>
      </c>
      <c r="E87" s="24"/>
      <c r="F87" s="158" t="s">
        <v>141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140</v>
      </c>
      <c r="AU87" s="6" t="s">
        <v>82</v>
      </c>
    </row>
    <row r="88" spans="2:65" s="6" customFormat="1" ht="15.75" customHeight="1">
      <c r="B88" s="23"/>
      <c r="C88" s="145" t="s">
        <v>142</v>
      </c>
      <c r="D88" s="145" t="s">
        <v>134</v>
      </c>
      <c r="E88" s="146" t="s">
        <v>143</v>
      </c>
      <c r="F88" s="147" t="s">
        <v>144</v>
      </c>
      <c r="G88" s="148" t="s">
        <v>137</v>
      </c>
      <c r="H88" s="149">
        <v>1420</v>
      </c>
      <c r="I88" s="150"/>
      <c r="J88" s="151">
        <f>ROUND($I$88*$H$88,2)</f>
        <v>0</v>
      </c>
      <c r="K88" s="147"/>
      <c r="L88" s="43"/>
      <c r="M88" s="152"/>
      <c r="N88" s="153" t="s">
        <v>45</v>
      </c>
      <c r="O88" s="24"/>
      <c r="P88" s="24"/>
      <c r="Q88" s="154">
        <v>0</v>
      </c>
      <c r="R88" s="154">
        <f>$Q$88*$H$88</f>
        <v>0</v>
      </c>
      <c r="S88" s="154">
        <v>0.56</v>
      </c>
      <c r="T88" s="155">
        <f>$S$88*$H$88</f>
        <v>795.2</v>
      </c>
      <c r="AR88" s="89" t="s">
        <v>138</v>
      </c>
      <c r="AT88" s="89" t="s">
        <v>134</v>
      </c>
      <c r="AU88" s="89" t="s">
        <v>82</v>
      </c>
      <c r="AY88" s="6" t="s">
        <v>131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138</v>
      </c>
      <c r="BM88" s="89" t="s">
        <v>145</v>
      </c>
    </row>
    <row r="89" spans="2:65" s="6" customFormat="1" ht="15.75" customHeight="1">
      <c r="B89" s="23"/>
      <c r="C89" s="148" t="s">
        <v>82</v>
      </c>
      <c r="D89" s="148" t="s">
        <v>134</v>
      </c>
      <c r="E89" s="146" t="s">
        <v>146</v>
      </c>
      <c r="F89" s="147" t="s">
        <v>147</v>
      </c>
      <c r="G89" s="148" t="s">
        <v>137</v>
      </c>
      <c r="H89" s="149">
        <v>120</v>
      </c>
      <c r="I89" s="150"/>
      <c r="J89" s="151">
        <f>ROUND($I$89*$H$89,2)</f>
        <v>0</v>
      </c>
      <c r="K89" s="147"/>
      <c r="L89" s="43"/>
      <c r="M89" s="152"/>
      <c r="N89" s="153" t="s">
        <v>45</v>
      </c>
      <c r="O89" s="24"/>
      <c r="P89" s="24"/>
      <c r="Q89" s="154">
        <v>0.00011</v>
      </c>
      <c r="R89" s="154">
        <f>$Q$89*$H$89</f>
        <v>0.0132</v>
      </c>
      <c r="S89" s="154">
        <v>0.256</v>
      </c>
      <c r="T89" s="155">
        <f>$S$89*$H$89</f>
        <v>30.72</v>
      </c>
      <c r="AR89" s="89" t="s">
        <v>138</v>
      </c>
      <c r="AT89" s="89" t="s">
        <v>134</v>
      </c>
      <c r="AU89" s="89" t="s">
        <v>82</v>
      </c>
      <c r="AY89" s="89" t="s">
        <v>131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20</v>
      </c>
      <c r="BK89" s="156">
        <f>ROUND($I$89*$H$89,2)</f>
        <v>0</v>
      </c>
      <c r="BL89" s="89" t="s">
        <v>138</v>
      </c>
      <c r="BM89" s="89" t="s">
        <v>148</v>
      </c>
    </row>
    <row r="90" spans="2:47" s="6" customFormat="1" ht="27" customHeight="1">
      <c r="B90" s="23"/>
      <c r="C90" s="24"/>
      <c r="D90" s="157" t="s">
        <v>140</v>
      </c>
      <c r="E90" s="24"/>
      <c r="F90" s="158" t="s">
        <v>149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140</v>
      </c>
      <c r="AU90" s="6" t="s">
        <v>82</v>
      </c>
    </row>
    <row r="91" spans="2:65" s="6" customFormat="1" ht="15.75" customHeight="1">
      <c r="B91" s="23"/>
      <c r="C91" s="145" t="s">
        <v>150</v>
      </c>
      <c r="D91" s="145" t="s">
        <v>134</v>
      </c>
      <c r="E91" s="146" t="s">
        <v>151</v>
      </c>
      <c r="F91" s="147" t="s">
        <v>152</v>
      </c>
      <c r="G91" s="148" t="s">
        <v>137</v>
      </c>
      <c r="H91" s="149">
        <v>1450</v>
      </c>
      <c r="I91" s="150"/>
      <c r="J91" s="151">
        <f>ROUND($I$91*$H$91,2)</f>
        <v>0</v>
      </c>
      <c r="K91" s="147"/>
      <c r="L91" s="43"/>
      <c r="M91" s="152"/>
      <c r="N91" s="153" t="s">
        <v>45</v>
      </c>
      <c r="O91" s="24"/>
      <c r="P91" s="24"/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138</v>
      </c>
      <c r="AT91" s="89" t="s">
        <v>134</v>
      </c>
      <c r="AU91" s="89" t="s">
        <v>82</v>
      </c>
      <c r="AY91" s="6" t="s">
        <v>131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20</v>
      </c>
      <c r="BK91" s="156">
        <f>ROUND($I$91*$H$91,2)</f>
        <v>0</v>
      </c>
      <c r="BL91" s="89" t="s">
        <v>138</v>
      </c>
      <c r="BM91" s="89" t="s">
        <v>153</v>
      </c>
    </row>
    <row r="92" spans="2:47" s="6" customFormat="1" ht="16.5" customHeight="1">
      <c r="B92" s="23"/>
      <c r="C92" s="24"/>
      <c r="D92" s="157" t="s">
        <v>140</v>
      </c>
      <c r="E92" s="24"/>
      <c r="F92" s="158" t="s">
        <v>154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140</v>
      </c>
      <c r="AU92" s="6" t="s">
        <v>82</v>
      </c>
    </row>
    <row r="93" spans="2:65" s="6" customFormat="1" ht="15.75" customHeight="1">
      <c r="B93" s="23"/>
      <c r="C93" s="159" t="s">
        <v>7</v>
      </c>
      <c r="D93" s="159" t="s">
        <v>155</v>
      </c>
      <c r="E93" s="160" t="s">
        <v>156</v>
      </c>
      <c r="F93" s="161" t="s">
        <v>157</v>
      </c>
      <c r="G93" s="162" t="s">
        <v>158</v>
      </c>
      <c r="H93" s="163">
        <v>27.405</v>
      </c>
      <c r="I93" s="164"/>
      <c r="J93" s="165">
        <f>ROUND($I$93*$H$93,2)</f>
        <v>0</v>
      </c>
      <c r="K93" s="161"/>
      <c r="L93" s="166"/>
      <c r="M93" s="167"/>
      <c r="N93" s="168" t="s">
        <v>45</v>
      </c>
      <c r="O93" s="24"/>
      <c r="P93" s="24"/>
      <c r="Q93" s="154">
        <v>1</v>
      </c>
      <c r="R93" s="154">
        <f>$Q$93*$H$93</f>
        <v>27.405</v>
      </c>
      <c r="S93" s="154">
        <v>0</v>
      </c>
      <c r="T93" s="155">
        <f>$S$93*$H$93</f>
        <v>0</v>
      </c>
      <c r="AR93" s="89" t="s">
        <v>159</v>
      </c>
      <c r="AT93" s="89" t="s">
        <v>155</v>
      </c>
      <c r="AU93" s="89" t="s">
        <v>82</v>
      </c>
      <c r="AY93" s="6" t="s">
        <v>131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138</v>
      </c>
      <c r="BM93" s="89" t="s">
        <v>160</v>
      </c>
    </row>
    <row r="94" spans="2:47" s="6" customFormat="1" ht="16.5" customHeight="1">
      <c r="B94" s="23"/>
      <c r="C94" s="24"/>
      <c r="D94" s="157" t="s">
        <v>140</v>
      </c>
      <c r="E94" s="24"/>
      <c r="F94" s="158" t="s">
        <v>161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140</v>
      </c>
      <c r="AU94" s="6" t="s">
        <v>82</v>
      </c>
    </row>
    <row r="95" spans="2:51" s="6" customFormat="1" ht="15.75" customHeight="1">
      <c r="B95" s="169"/>
      <c r="C95" s="170"/>
      <c r="D95" s="171" t="s">
        <v>162</v>
      </c>
      <c r="E95" s="170"/>
      <c r="F95" s="172" t="s">
        <v>163</v>
      </c>
      <c r="G95" s="170"/>
      <c r="H95" s="173">
        <v>27.405</v>
      </c>
      <c r="J95" s="170"/>
      <c r="K95" s="170"/>
      <c r="L95" s="174"/>
      <c r="M95" s="175"/>
      <c r="N95" s="170"/>
      <c r="O95" s="170"/>
      <c r="P95" s="170"/>
      <c r="Q95" s="170"/>
      <c r="R95" s="170"/>
      <c r="S95" s="170"/>
      <c r="T95" s="176"/>
      <c r="AT95" s="177" t="s">
        <v>162</v>
      </c>
      <c r="AU95" s="177" t="s">
        <v>82</v>
      </c>
      <c r="AV95" s="177" t="s">
        <v>82</v>
      </c>
      <c r="AW95" s="177" t="s">
        <v>106</v>
      </c>
      <c r="AX95" s="177" t="s">
        <v>20</v>
      </c>
      <c r="AY95" s="177" t="s">
        <v>131</v>
      </c>
    </row>
    <row r="96" spans="2:65" s="6" customFormat="1" ht="15.75" customHeight="1">
      <c r="B96" s="23"/>
      <c r="C96" s="159" t="s">
        <v>164</v>
      </c>
      <c r="D96" s="159" t="s">
        <v>155</v>
      </c>
      <c r="E96" s="160" t="s">
        <v>165</v>
      </c>
      <c r="F96" s="161" t="s">
        <v>166</v>
      </c>
      <c r="G96" s="162" t="s">
        <v>158</v>
      </c>
      <c r="H96" s="163">
        <v>39.158</v>
      </c>
      <c r="I96" s="164"/>
      <c r="J96" s="165">
        <f>ROUND($I$96*$H$96,2)</f>
        <v>0</v>
      </c>
      <c r="K96" s="161"/>
      <c r="L96" s="166"/>
      <c r="M96" s="167"/>
      <c r="N96" s="168" t="s">
        <v>45</v>
      </c>
      <c r="O96" s="24"/>
      <c r="P96" s="24"/>
      <c r="Q96" s="154">
        <v>1</v>
      </c>
      <c r="R96" s="154">
        <f>$Q$96*$H$96</f>
        <v>39.158</v>
      </c>
      <c r="S96" s="154">
        <v>0</v>
      </c>
      <c r="T96" s="155">
        <f>$S$96*$H$96</f>
        <v>0</v>
      </c>
      <c r="AR96" s="89" t="s">
        <v>159</v>
      </c>
      <c r="AT96" s="89" t="s">
        <v>155</v>
      </c>
      <c r="AU96" s="89" t="s">
        <v>82</v>
      </c>
      <c r="AY96" s="6" t="s">
        <v>131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20</v>
      </c>
      <c r="BK96" s="156">
        <f>ROUND($I$96*$H$96,2)</f>
        <v>0</v>
      </c>
      <c r="BL96" s="89" t="s">
        <v>138</v>
      </c>
      <c r="BM96" s="89" t="s">
        <v>167</v>
      </c>
    </row>
    <row r="97" spans="2:47" s="6" customFormat="1" ht="16.5" customHeight="1">
      <c r="B97" s="23"/>
      <c r="C97" s="24"/>
      <c r="D97" s="157" t="s">
        <v>140</v>
      </c>
      <c r="E97" s="24"/>
      <c r="F97" s="158" t="s">
        <v>168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140</v>
      </c>
      <c r="AU97" s="6" t="s">
        <v>82</v>
      </c>
    </row>
    <row r="98" spans="2:51" s="6" customFormat="1" ht="15.75" customHeight="1">
      <c r="B98" s="169"/>
      <c r="C98" s="170"/>
      <c r="D98" s="171" t="s">
        <v>162</v>
      </c>
      <c r="E98" s="170"/>
      <c r="F98" s="172" t="s">
        <v>169</v>
      </c>
      <c r="G98" s="170"/>
      <c r="H98" s="173">
        <v>39.158</v>
      </c>
      <c r="J98" s="170"/>
      <c r="K98" s="170"/>
      <c r="L98" s="174"/>
      <c r="M98" s="175"/>
      <c r="N98" s="170"/>
      <c r="O98" s="170"/>
      <c r="P98" s="170"/>
      <c r="Q98" s="170"/>
      <c r="R98" s="170"/>
      <c r="S98" s="170"/>
      <c r="T98" s="176"/>
      <c r="AT98" s="177" t="s">
        <v>162</v>
      </c>
      <c r="AU98" s="177" t="s">
        <v>82</v>
      </c>
      <c r="AV98" s="177" t="s">
        <v>82</v>
      </c>
      <c r="AW98" s="177" t="s">
        <v>106</v>
      </c>
      <c r="AX98" s="177" t="s">
        <v>20</v>
      </c>
      <c r="AY98" s="177" t="s">
        <v>131</v>
      </c>
    </row>
    <row r="99" spans="2:65" s="6" customFormat="1" ht="15.75" customHeight="1">
      <c r="B99" s="23"/>
      <c r="C99" s="145" t="s">
        <v>170</v>
      </c>
      <c r="D99" s="145" t="s">
        <v>134</v>
      </c>
      <c r="E99" s="146" t="s">
        <v>171</v>
      </c>
      <c r="F99" s="147" t="s">
        <v>172</v>
      </c>
      <c r="G99" s="148" t="s">
        <v>173</v>
      </c>
      <c r="H99" s="149">
        <v>104</v>
      </c>
      <c r="I99" s="150"/>
      <c r="J99" s="151">
        <f>ROUND($I$99*$H$99,2)</f>
        <v>0</v>
      </c>
      <c r="K99" s="147"/>
      <c r="L99" s="43"/>
      <c r="M99" s="152"/>
      <c r="N99" s="153" t="s">
        <v>45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138</v>
      </c>
      <c r="AT99" s="89" t="s">
        <v>134</v>
      </c>
      <c r="AU99" s="89" t="s">
        <v>82</v>
      </c>
      <c r="AY99" s="6" t="s">
        <v>131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138</v>
      </c>
      <c r="BM99" s="89" t="s">
        <v>174</v>
      </c>
    </row>
    <row r="100" spans="2:47" s="6" customFormat="1" ht="27" customHeight="1">
      <c r="B100" s="23"/>
      <c r="C100" s="24"/>
      <c r="D100" s="157" t="s">
        <v>140</v>
      </c>
      <c r="E100" s="24"/>
      <c r="F100" s="158" t="s">
        <v>175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140</v>
      </c>
      <c r="AU100" s="6" t="s">
        <v>82</v>
      </c>
    </row>
    <row r="101" spans="2:65" s="6" customFormat="1" ht="15.75" customHeight="1">
      <c r="B101" s="23"/>
      <c r="C101" s="145" t="s">
        <v>176</v>
      </c>
      <c r="D101" s="145" t="s">
        <v>134</v>
      </c>
      <c r="E101" s="146" t="s">
        <v>177</v>
      </c>
      <c r="F101" s="147" t="s">
        <v>178</v>
      </c>
      <c r="G101" s="148" t="s">
        <v>173</v>
      </c>
      <c r="H101" s="149">
        <v>104</v>
      </c>
      <c r="I101" s="150"/>
      <c r="J101" s="151">
        <f>ROUND($I$101*$H$101,2)</f>
        <v>0</v>
      </c>
      <c r="K101" s="147"/>
      <c r="L101" s="43"/>
      <c r="M101" s="152"/>
      <c r="N101" s="153" t="s">
        <v>45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138</v>
      </c>
      <c r="AT101" s="89" t="s">
        <v>134</v>
      </c>
      <c r="AU101" s="89" t="s">
        <v>82</v>
      </c>
      <c r="AY101" s="6" t="s">
        <v>131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138</v>
      </c>
      <c r="BM101" s="89" t="s">
        <v>179</v>
      </c>
    </row>
    <row r="102" spans="2:47" s="6" customFormat="1" ht="27" customHeight="1">
      <c r="B102" s="23"/>
      <c r="C102" s="24"/>
      <c r="D102" s="157" t="s">
        <v>140</v>
      </c>
      <c r="E102" s="24"/>
      <c r="F102" s="158" t="s">
        <v>180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140</v>
      </c>
      <c r="AU102" s="6" t="s">
        <v>82</v>
      </c>
    </row>
    <row r="103" spans="2:65" s="6" customFormat="1" ht="15.75" customHeight="1">
      <c r="B103" s="23"/>
      <c r="C103" s="145" t="s">
        <v>181</v>
      </c>
      <c r="D103" s="145" t="s">
        <v>134</v>
      </c>
      <c r="E103" s="146" t="s">
        <v>182</v>
      </c>
      <c r="F103" s="147" t="s">
        <v>183</v>
      </c>
      <c r="G103" s="148" t="s">
        <v>173</v>
      </c>
      <c r="H103" s="149">
        <v>104</v>
      </c>
      <c r="I103" s="150"/>
      <c r="J103" s="151">
        <f>ROUND($I$103*$H$103,2)</f>
        <v>0</v>
      </c>
      <c r="K103" s="147"/>
      <c r="L103" s="43"/>
      <c r="M103" s="152"/>
      <c r="N103" s="153" t="s">
        <v>45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138</v>
      </c>
      <c r="AT103" s="89" t="s">
        <v>134</v>
      </c>
      <c r="AU103" s="89" t="s">
        <v>82</v>
      </c>
      <c r="AY103" s="6" t="s">
        <v>131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138</v>
      </c>
      <c r="BM103" s="89" t="s">
        <v>184</v>
      </c>
    </row>
    <row r="104" spans="2:47" s="6" customFormat="1" ht="16.5" customHeight="1">
      <c r="B104" s="23"/>
      <c r="C104" s="24"/>
      <c r="D104" s="157" t="s">
        <v>140</v>
      </c>
      <c r="E104" s="24"/>
      <c r="F104" s="158" t="s">
        <v>185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140</v>
      </c>
      <c r="AU104" s="6" t="s">
        <v>82</v>
      </c>
    </row>
    <row r="105" spans="2:65" s="6" customFormat="1" ht="15.75" customHeight="1">
      <c r="B105" s="23"/>
      <c r="C105" s="145" t="s">
        <v>186</v>
      </c>
      <c r="D105" s="145" t="s">
        <v>134</v>
      </c>
      <c r="E105" s="146" t="s">
        <v>187</v>
      </c>
      <c r="F105" s="147" t="s">
        <v>188</v>
      </c>
      <c r="G105" s="148" t="s">
        <v>173</v>
      </c>
      <c r="H105" s="149">
        <v>451</v>
      </c>
      <c r="I105" s="150"/>
      <c r="J105" s="151">
        <f>ROUND($I$105*$H$105,2)</f>
        <v>0</v>
      </c>
      <c r="K105" s="147"/>
      <c r="L105" s="43"/>
      <c r="M105" s="152"/>
      <c r="N105" s="153" t="s">
        <v>45</v>
      </c>
      <c r="O105" s="24"/>
      <c r="P105" s="24"/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138</v>
      </c>
      <c r="AT105" s="89" t="s">
        <v>134</v>
      </c>
      <c r="AU105" s="89" t="s">
        <v>82</v>
      </c>
      <c r="AY105" s="6" t="s">
        <v>131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138</v>
      </c>
      <c r="BM105" s="89" t="s">
        <v>189</v>
      </c>
    </row>
    <row r="106" spans="2:47" s="6" customFormat="1" ht="16.5" customHeight="1">
      <c r="B106" s="23"/>
      <c r="C106" s="24"/>
      <c r="D106" s="157" t="s">
        <v>140</v>
      </c>
      <c r="E106" s="24"/>
      <c r="F106" s="158" t="s">
        <v>188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140</v>
      </c>
      <c r="AU106" s="6" t="s">
        <v>82</v>
      </c>
    </row>
    <row r="107" spans="2:51" s="6" customFormat="1" ht="15.75" customHeight="1">
      <c r="B107" s="169"/>
      <c r="C107" s="170"/>
      <c r="D107" s="171" t="s">
        <v>162</v>
      </c>
      <c r="E107" s="170"/>
      <c r="F107" s="172" t="s">
        <v>190</v>
      </c>
      <c r="G107" s="170"/>
      <c r="H107" s="173">
        <v>451</v>
      </c>
      <c r="J107" s="170"/>
      <c r="K107" s="170"/>
      <c r="L107" s="174"/>
      <c r="M107" s="175"/>
      <c r="N107" s="170"/>
      <c r="O107" s="170"/>
      <c r="P107" s="170"/>
      <c r="Q107" s="170"/>
      <c r="R107" s="170"/>
      <c r="S107" s="170"/>
      <c r="T107" s="176"/>
      <c r="AT107" s="177" t="s">
        <v>162</v>
      </c>
      <c r="AU107" s="177" t="s">
        <v>82</v>
      </c>
      <c r="AV107" s="177" t="s">
        <v>82</v>
      </c>
      <c r="AW107" s="177" t="s">
        <v>106</v>
      </c>
      <c r="AX107" s="177" t="s">
        <v>20</v>
      </c>
      <c r="AY107" s="177" t="s">
        <v>131</v>
      </c>
    </row>
    <row r="108" spans="2:65" s="6" customFormat="1" ht="15.75" customHeight="1">
      <c r="B108" s="23"/>
      <c r="C108" s="145" t="s">
        <v>191</v>
      </c>
      <c r="D108" s="145" t="s">
        <v>134</v>
      </c>
      <c r="E108" s="146" t="s">
        <v>192</v>
      </c>
      <c r="F108" s="147" t="s">
        <v>193</v>
      </c>
      <c r="G108" s="148" t="s">
        <v>158</v>
      </c>
      <c r="H108" s="149">
        <v>811.8</v>
      </c>
      <c r="I108" s="150"/>
      <c r="J108" s="151">
        <f>ROUND($I$108*$H$108,2)</f>
        <v>0</v>
      </c>
      <c r="K108" s="147"/>
      <c r="L108" s="43"/>
      <c r="M108" s="152"/>
      <c r="N108" s="153" t="s">
        <v>45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138</v>
      </c>
      <c r="AT108" s="89" t="s">
        <v>134</v>
      </c>
      <c r="AU108" s="89" t="s">
        <v>82</v>
      </c>
      <c r="AY108" s="6" t="s">
        <v>131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138</v>
      </c>
      <c r="BM108" s="89" t="s">
        <v>194</v>
      </c>
    </row>
    <row r="109" spans="2:47" s="6" customFormat="1" ht="16.5" customHeight="1">
      <c r="B109" s="23"/>
      <c r="C109" s="24"/>
      <c r="D109" s="157" t="s">
        <v>140</v>
      </c>
      <c r="E109" s="24"/>
      <c r="F109" s="158" t="s">
        <v>195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140</v>
      </c>
      <c r="AU109" s="6" t="s">
        <v>82</v>
      </c>
    </row>
    <row r="110" spans="2:51" s="6" customFormat="1" ht="15.75" customHeight="1">
      <c r="B110" s="169"/>
      <c r="C110" s="170"/>
      <c r="D110" s="171" t="s">
        <v>162</v>
      </c>
      <c r="E110" s="170"/>
      <c r="F110" s="172" t="s">
        <v>190</v>
      </c>
      <c r="G110" s="170"/>
      <c r="H110" s="173">
        <v>451</v>
      </c>
      <c r="J110" s="170"/>
      <c r="K110" s="170"/>
      <c r="L110" s="174"/>
      <c r="M110" s="175"/>
      <c r="N110" s="170"/>
      <c r="O110" s="170"/>
      <c r="P110" s="170"/>
      <c r="Q110" s="170"/>
      <c r="R110" s="170"/>
      <c r="S110" s="170"/>
      <c r="T110" s="176"/>
      <c r="AT110" s="177" t="s">
        <v>162</v>
      </c>
      <c r="AU110" s="177" t="s">
        <v>82</v>
      </c>
      <c r="AV110" s="177" t="s">
        <v>82</v>
      </c>
      <c r="AW110" s="177" t="s">
        <v>106</v>
      </c>
      <c r="AX110" s="177" t="s">
        <v>20</v>
      </c>
      <c r="AY110" s="177" t="s">
        <v>131</v>
      </c>
    </row>
    <row r="111" spans="2:51" s="6" customFormat="1" ht="15.75" customHeight="1">
      <c r="B111" s="169"/>
      <c r="C111" s="170"/>
      <c r="D111" s="171" t="s">
        <v>162</v>
      </c>
      <c r="E111" s="170"/>
      <c r="F111" s="172" t="s">
        <v>196</v>
      </c>
      <c r="G111" s="170"/>
      <c r="H111" s="173">
        <v>811.8</v>
      </c>
      <c r="J111" s="170"/>
      <c r="K111" s="170"/>
      <c r="L111" s="174"/>
      <c r="M111" s="175"/>
      <c r="N111" s="170"/>
      <c r="O111" s="170"/>
      <c r="P111" s="170"/>
      <c r="Q111" s="170"/>
      <c r="R111" s="170"/>
      <c r="S111" s="170"/>
      <c r="T111" s="176"/>
      <c r="AT111" s="177" t="s">
        <v>162</v>
      </c>
      <c r="AU111" s="177" t="s">
        <v>82</v>
      </c>
      <c r="AV111" s="177" t="s">
        <v>82</v>
      </c>
      <c r="AW111" s="177" t="s">
        <v>74</v>
      </c>
      <c r="AX111" s="177" t="s">
        <v>20</v>
      </c>
      <c r="AY111" s="177" t="s">
        <v>131</v>
      </c>
    </row>
    <row r="112" spans="2:65" s="6" customFormat="1" ht="15.75" customHeight="1">
      <c r="B112" s="23"/>
      <c r="C112" s="145" t="s">
        <v>197</v>
      </c>
      <c r="D112" s="145" t="s">
        <v>134</v>
      </c>
      <c r="E112" s="146" t="s">
        <v>198</v>
      </c>
      <c r="F112" s="147" t="s">
        <v>199</v>
      </c>
      <c r="G112" s="148" t="s">
        <v>173</v>
      </c>
      <c r="H112" s="149">
        <v>104</v>
      </c>
      <c r="I112" s="150"/>
      <c r="J112" s="151">
        <f>ROUND($I$112*$H$112,2)</f>
        <v>0</v>
      </c>
      <c r="K112" s="147"/>
      <c r="L112" s="43"/>
      <c r="M112" s="152"/>
      <c r="N112" s="153" t="s">
        <v>45</v>
      </c>
      <c r="O112" s="24"/>
      <c r="P112" s="24"/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138</v>
      </c>
      <c r="AT112" s="89" t="s">
        <v>134</v>
      </c>
      <c r="AU112" s="89" t="s">
        <v>82</v>
      </c>
      <c r="AY112" s="6" t="s">
        <v>131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138</v>
      </c>
      <c r="BM112" s="89" t="s">
        <v>200</v>
      </c>
    </row>
    <row r="113" spans="2:47" s="6" customFormat="1" ht="27" customHeight="1">
      <c r="B113" s="23"/>
      <c r="C113" s="24"/>
      <c r="D113" s="157" t="s">
        <v>140</v>
      </c>
      <c r="E113" s="24"/>
      <c r="F113" s="158" t="s">
        <v>201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140</v>
      </c>
      <c r="AU113" s="6" t="s">
        <v>82</v>
      </c>
    </row>
    <row r="114" spans="2:65" s="6" customFormat="1" ht="15.75" customHeight="1">
      <c r="B114" s="23"/>
      <c r="C114" s="159" t="s">
        <v>202</v>
      </c>
      <c r="D114" s="159" t="s">
        <v>155</v>
      </c>
      <c r="E114" s="160" t="s">
        <v>203</v>
      </c>
      <c r="F114" s="161" t="s">
        <v>204</v>
      </c>
      <c r="G114" s="162" t="s">
        <v>158</v>
      </c>
      <c r="H114" s="163">
        <v>187.2</v>
      </c>
      <c r="I114" s="164"/>
      <c r="J114" s="165">
        <f>ROUND($I$114*$H$114,2)</f>
        <v>0</v>
      </c>
      <c r="K114" s="161"/>
      <c r="L114" s="166"/>
      <c r="M114" s="167"/>
      <c r="N114" s="168" t="s">
        <v>45</v>
      </c>
      <c r="O114" s="24"/>
      <c r="P114" s="24"/>
      <c r="Q114" s="154">
        <v>1</v>
      </c>
      <c r="R114" s="154">
        <f>$Q$114*$H$114</f>
        <v>187.2</v>
      </c>
      <c r="S114" s="154">
        <v>0</v>
      </c>
      <c r="T114" s="155">
        <f>$S$114*$H$114</f>
        <v>0</v>
      </c>
      <c r="AR114" s="89" t="s">
        <v>159</v>
      </c>
      <c r="AT114" s="89" t="s">
        <v>155</v>
      </c>
      <c r="AU114" s="89" t="s">
        <v>82</v>
      </c>
      <c r="AY114" s="6" t="s">
        <v>131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138</v>
      </c>
      <c r="BM114" s="89" t="s">
        <v>205</v>
      </c>
    </row>
    <row r="115" spans="2:47" s="6" customFormat="1" ht="16.5" customHeight="1">
      <c r="B115" s="23"/>
      <c r="C115" s="24"/>
      <c r="D115" s="157" t="s">
        <v>140</v>
      </c>
      <c r="E115" s="24"/>
      <c r="F115" s="158" t="s">
        <v>206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140</v>
      </c>
      <c r="AU115" s="6" t="s">
        <v>82</v>
      </c>
    </row>
    <row r="116" spans="2:51" s="6" customFormat="1" ht="15.75" customHeight="1">
      <c r="B116" s="169"/>
      <c r="C116" s="170"/>
      <c r="D116" s="171" t="s">
        <v>162</v>
      </c>
      <c r="E116" s="170"/>
      <c r="F116" s="172" t="s">
        <v>207</v>
      </c>
      <c r="G116" s="170"/>
      <c r="H116" s="173">
        <v>187.2</v>
      </c>
      <c r="J116" s="170"/>
      <c r="K116" s="170"/>
      <c r="L116" s="174"/>
      <c r="M116" s="175"/>
      <c r="N116" s="170"/>
      <c r="O116" s="170"/>
      <c r="P116" s="170"/>
      <c r="Q116" s="170"/>
      <c r="R116" s="170"/>
      <c r="S116" s="170"/>
      <c r="T116" s="176"/>
      <c r="AT116" s="177" t="s">
        <v>162</v>
      </c>
      <c r="AU116" s="177" t="s">
        <v>82</v>
      </c>
      <c r="AV116" s="177" t="s">
        <v>82</v>
      </c>
      <c r="AW116" s="177" t="s">
        <v>74</v>
      </c>
      <c r="AX116" s="177" t="s">
        <v>20</v>
      </c>
      <c r="AY116" s="177" t="s">
        <v>131</v>
      </c>
    </row>
    <row r="117" spans="2:65" s="6" customFormat="1" ht="15.75" customHeight="1">
      <c r="B117" s="23"/>
      <c r="C117" s="145" t="s">
        <v>208</v>
      </c>
      <c r="D117" s="145" t="s">
        <v>134</v>
      </c>
      <c r="E117" s="146" t="s">
        <v>209</v>
      </c>
      <c r="F117" s="147" t="s">
        <v>210</v>
      </c>
      <c r="G117" s="148" t="s">
        <v>137</v>
      </c>
      <c r="H117" s="149">
        <v>160</v>
      </c>
      <c r="I117" s="150"/>
      <c r="J117" s="151">
        <f>ROUND($I$117*$H$117,2)</f>
        <v>0</v>
      </c>
      <c r="K117" s="147"/>
      <c r="L117" s="43"/>
      <c r="M117" s="152"/>
      <c r="N117" s="153" t="s">
        <v>45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138</v>
      </c>
      <c r="AT117" s="89" t="s">
        <v>134</v>
      </c>
      <c r="AU117" s="89" t="s">
        <v>82</v>
      </c>
      <c r="AY117" s="6" t="s">
        <v>131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138</v>
      </c>
      <c r="BM117" s="89" t="s">
        <v>211</v>
      </c>
    </row>
    <row r="118" spans="2:47" s="6" customFormat="1" ht="16.5" customHeight="1">
      <c r="B118" s="23"/>
      <c r="C118" s="24"/>
      <c r="D118" s="157" t="s">
        <v>140</v>
      </c>
      <c r="E118" s="24"/>
      <c r="F118" s="158" t="s">
        <v>212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140</v>
      </c>
      <c r="AU118" s="6" t="s">
        <v>82</v>
      </c>
    </row>
    <row r="119" spans="2:65" s="6" customFormat="1" ht="15.75" customHeight="1">
      <c r="B119" s="23"/>
      <c r="C119" s="159" t="s">
        <v>213</v>
      </c>
      <c r="D119" s="159" t="s">
        <v>155</v>
      </c>
      <c r="E119" s="160" t="s">
        <v>214</v>
      </c>
      <c r="F119" s="161" t="s">
        <v>215</v>
      </c>
      <c r="G119" s="162" t="s">
        <v>216</v>
      </c>
      <c r="H119" s="163">
        <v>2.4</v>
      </c>
      <c r="I119" s="164"/>
      <c r="J119" s="165">
        <f>ROUND($I$119*$H$119,2)</f>
        <v>0</v>
      </c>
      <c r="K119" s="161"/>
      <c r="L119" s="166"/>
      <c r="M119" s="167"/>
      <c r="N119" s="168" t="s">
        <v>45</v>
      </c>
      <c r="O119" s="24"/>
      <c r="P119" s="24"/>
      <c r="Q119" s="154">
        <v>0.001</v>
      </c>
      <c r="R119" s="154">
        <f>$Q$119*$H$119</f>
        <v>0.0024</v>
      </c>
      <c r="S119" s="154">
        <v>0</v>
      </c>
      <c r="T119" s="155">
        <f>$S$119*$H$119</f>
        <v>0</v>
      </c>
      <c r="AR119" s="89" t="s">
        <v>159</v>
      </c>
      <c r="AT119" s="89" t="s">
        <v>155</v>
      </c>
      <c r="AU119" s="89" t="s">
        <v>82</v>
      </c>
      <c r="AY119" s="6" t="s">
        <v>131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138</v>
      </c>
      <c r="BM119" s="89" t="s">
        <v>217</v>
      </c>
    </row>
    <row r="120" spans="2:47" s="6" customFormat="1" ht="16.5" customHeight="1">
      <c r="B120" s="23"/>
      <c r="C120" s="24"/>
      <c r="D120" s="157" t="s">
        <v>140</v>
      </c>
      <c r="E120" s="24"/>
      <c r="F120" s="158" t="s">
        <v>218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140</v>
      </c>
      <c r="AU120" s="6" t="s">
        <v>82</v>
      </c>
    </row>
    <row r="121" spans="2:51" s="6" customFormat="1" ht="15.75" customHeight="1">
      <c r="B121" s="169"/>
      <c r="C121" s="170"/>
      <c r="D121" s="171" t="s">
        <v>162</v>
      </c>
      <c r="E121" s="170"/>
      <c r="F121" s="172" t="s">
        <v>219</v>
      </c>
      <c r="G121" s="170"/>
      <c r="H121" s="173">
        <v>2.4</v>
      </c>
      <c r="J121" s="170"/>
      <c r="K121" s="170"/>
      <c r="L121" s="174"/>
      <c r="M121" s="175"/>
      <c r="N121" s="170"/>
      <c r="O121" s="170"/>
      <c r="P121" s="170"/>
      <c r="Q121" s="170"/>
      <c r="R121" s="170"/>
      <c r="S121" s="170"/>
      <c r="T121" s="176"/>
      <c r="AT121" s="177" t="s">
        <v>162</v>
      </c>
      <c r="AU121" s="177" t="s">
        <v>82</v>
      </c>
      <c r="AV121" s="177" t="s">
        <v>82</v>
      </c>
      <c r="AW121" s="177" t="s">
        <v>74</v>
      </c>
      <c r="AX121" s="177" t="s">
        <v>20</v>
      </c>
      <c r="AY121" s="177" t="s">
        <v>131</v>
      </c>
    </row>
    <row r="122" spans="2:65" s="6" customFormat="1" ht="15.75" customHeight="1">
      <c r="B122" s="23"/>
      <c r="C122" s="145" t="s">
        <v>220</v>
      </c>
      <c r="D122" s="145" t="s">
        <v>134</v>
      </c>
      <c r="E122" s="146" t="s">
        <v>221</v>
      </c>
      <c r="F122" s="147" t="s">
        <v>222</v>
      </c>
      <c r="G122" s="148" t="s">
        <v>137</v>
      </c>
      <c r="H122" s="149">
        <v>1450</v>
      </c>
      <c r="I122" s="150"/>
      <c r="J122" s="151">
        <f>ROUND($I$122*$H$122,2)</f>
        <v>0</v>
      </c>
      <c r="K122" s="147"/>
      <c r="L122" s="43"/>
      <c r="M122" s="152"/>
      <c r="N122" s="153" t="s">
        <v>45</v>
      </c>
      <c r="O122" s="24"/>
      <c r="P122" s="24"/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138</v>
      </c>
      <c r="AT122" s="89" t="s">
        <v>134</v>
      </c>
      <c r="AU122" s="89" t="s">
        <v>82</v>
      </c>
      <c r="AY122" s="6" t="s">
        <v>131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20</v>
      </c>
      <c r="BK122" s="156">
        <f>ROUND($I$122*$H$122,2)</f>
        <v>0</v>
      </c>
      <c r="BL122" s="89" t="s">
        <v>138</v>
      </c>
      <c r="BM122" s="89" t="s">
        <v>223</v>
      </c>
    </row>
    <row r="123" spans="2:47" s="6" customFormat="1" ht="16.5" customHeight="1">
      <c r="B123" s="23"/>
      <c r="C123" s="24"/>
      <c r="D123" s="157" t="s">
        <v>140</v>
      </c>
      <c r="E123" s="24"/>
      <c r="F123" s="158" t="s">
        <v>224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140</v>
      </c>
      <c r="AU123" s="6" t="s">
        <v>82</v>
      </c>
    </row>
    <row r="124" spans="2:65" s="6" customFormat="1" ht="15.75" customHeight="1">
      <c r="B124" s="23"/>
      <c r="C124" s="145" t="s">
        <v>225</v>
      </c>
      <c r="D124" s="145" t="s">
        <v>134</v>
      </c>
      <c r="E124" s="146" t="s">
        <v>226</v>
      </c>
      <c r="F124" s="147" t="s">
        <v>227</v>
      </c>
      <c r="G124" s="148" t="s">
        <v>137</v>
      </c>
      <c r="H124" s="149">
        <v>160</v>
      </c>
      <c r="I124" s="150"/>
      <c r="J124" s="151">
        <f>ROUND($I$124*$H$124,2)</f>
        <v>0</v>
      </c>
      <c r="K124" s="147"/>
      <c r="L124" s="43"/>
      <c r="M124" s="152"/>
      <c r="N124" s="153" t="s">
        <v>45</v>
      </c>
      <c r="O124" s="24"/>
      <c r="P124" s="24"/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138</v>
      </c>
      <c r="AT124" s="89" t="s">
        <v>134</v>
      </c>
      <c r="AU124" s="89" t="s">
        <v>82</v>
      </c>
      <c r="AY124" s="6" t="s">
        <v>131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20</v>
      </c>
      <c r="BK124" s="156">
        <f>ROUND($I$124*$H$124,2)</f>
        <v>0</v>
      </c>
      <c r="BL124" s="89" t="s">
        <v>138</v>
      </c>
      <c r="BM124" s="89" t="s">
        <v>228</v>
      </c>
    </row>
    <row r="125" spans="2:47" s="6" customFormat="1" ht="27" customHeight="1">
      <c r="B125" s="23"/>
      <c r="C125" s="24"/>
      <c r="D125" s="157" t="s">
        <v>140</v>
      </c>
      <c r="E125" s="24"/>
      <c r="F125" s="158" t="s">
        <v>229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140</v>
      </c>
      <c r="AU125" s="6" t="s">
        <v>82</v>
      </c>
    </row>
    <row r="126" spans="2:65" s="6" customFormat="1" ht="15.75" customHeight="1">
      <c r="B126" s="23"/>
      <c r="C126" s="145" t="s">
        <v>230</v>
      </c>
      <c r="D126" s="145" t="s">
        <v>134</v>
      </c>
      <c r="E126" s="146" t="s">
        <v>231</v>
      </c>
      <c r="F126" s="147" t="s">
        <v>232</v>
      </c>
      <c r="G126" s="148" t="s">
        <v>173</v>
      </c>
      <c r="H126" s="149">
        <v>5</v>
      </c>
      <c r="I126" s="150"/>
      <c r="J126" s="151">
        <f>ROUND($I$126*$H$126,2)</f>
        <v>0</v>
      </c>
      <c r="K126" s="147"/>
      <c r="L126" s="43"/>
      <c r="M126" s="152"/>
      <c r="N126" s="153" t="s">
        <v>45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138</v>
      </c>
      <c r="AT126" s="89" t="s">
        <v>134</v>
      </c>
      <c r="AU126" s="89" t="s">
        <v>82</v>
      </c>
      <c r="AY126" s="6" t="s">
        <v>131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138</v>
      </c>
      <c r="BM126" s="89" t="s">
        <v>233</v>
      </c>
    </row>
    <row r="127" spans="2:47" s="6" customFormat="1" ht="16.5" customHeight="1">
      <c r="B127" s="23"/>
      <c r="C127" s="24"/>
      <c r="D127" s="157" t="s">
        <v>140</v>
      </c>
      <c r="E127" s="24"/>
      <c r="F127" s="158" t="s">
        <v>234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140</v>
      </c>
      <c r="AU127" s="6" t="s">
        <v>82</v>
      </c>
    </row>
    <row r="128" spans="2:63" s="132" customFormat="1" ht="30.75" customHeight="1">
      <c r="B128" s="133"/>
      <c r="C128" s="134"/>
      <c r="D128" s="134" t="s">
        <v>73</v>
      </c>
      <c r="E128" s="143" t="s">
        <v>82</v>
      </c>
      <c r="F128" s="143" t="s">
        <v>235</v>
      </c>
      <c r="G128" s="134"/>
      <c r="H128" s="134"/>
      <c r="J128" s="144">
        <f>$BK$128</f>
        <v>0</v>
      </c>
      <c r="K128" s="134"/>
      <c r="L128" s="137"/>
      <c r="M128" s="138"/>
      <c r="N128" s="134"/>
      <c r="O128" s="134"/>
      <c r="P128" s="139">
        <f>SUM($P$129:$P$130)</f>
        <v>0</v>
      </c>
      <c r="Q128" s="134"/>
      <c r="R128" s="139">
        <f>SUM($R$129:$R$130)</f>
        <v>67.06472</v>
      </c>
      <c r="S128" s="134"/>
      <c r="T128" s="140">
        <f>SUM($T$129:$T$130)</f>
        <v>0</v>
      </c>
      <c r="AR128" s="141" t="s">
        <v>20</v>
      </c>
      <c r="AT128" s="141" t="s">
        <v>73</v>
      </c>
      <c r="AU128" s="141" t="s">
        <v>20</v>
      </c>
      <c r="AY128" s="141" t="s">
        <v>131</v>
      </c>
      <c r="BK128" s="142">
        <f>SUM($BK$129:$BK$130)</f>
        <v>0</v>
      </c>
    </row>
    <row r="129" spans="2:65" s="6" customFormat="1" ht="15.75" customHeight="1">
      <c r="B129" s="23"/>
      <c r="C129" s="145" t="s">
        <v>236</v>
      </c>
      <c r="D129" s="145" t="s">
        <v>134</v>
      </c>
      <c r="E129" s="146" t="s">
        <v>237</v>
      </c>
      <c r="F129" s="147" t="s">
        <v>238</v>
      </c>
      <c r="G129" s="148" t="s">
        <v>239</v>
      </c>
      <c r="H129" s="149">
        <v>296</v>
      </c>
      <c r="I129" s="150"/>
      <c r="J129" s="151">
        <f>ROUND($I$129*$H$129,2)</f>
        <v>0</v>
      </c>
      <c r="K129" s="147"/>
      <c r="L129" s="43"/>
      <c r="M129" s="152"/>
      <c r="N129" s="153" t="s">
        <v>45</v>
      </c>
      <c r="O129" s="24"/>
      <c r="P129" s="24"/>
      <c r="Q129" s="154">
        <v>0.22657</v>
      </c>
      <c r="R129" s="154">
        <f>$Q$129*$H$129</f>
        <v>67.06472</v>
      </c>
      <c r="S129" s="154">
        <v>0</v>
      </c>
      <c r="T129" s="155">
        <f>$S$129*$H$129</f>
        <v>0</v>
      </c>
      <c r="AR129" s="89" t="s">
        <v>138</v>
      </c>
      <c r="AT129" s="89" t="s">
        <v>134</v>
      </c>
      <c r="AU129" s="89" t="s">
        <v>82</v>
      </c>
      <c r="AY129" s="6" t="s">
        <v>131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138</v>
      </c>
      <c r="BM129" s="89" t="s">
        <v>240</v>
      </c>
    </row>
    <row r="130" spans="2:47" s="6" customFormat="1" ht="27" customHeight="1">
      <c r="B130" s="23"/>
      <c r="C130" s="24"/>
      <c r="D130" s="157" t="s">
        <v>140</v>
      </c>
      <c r="E130" s="24"/>
      <c r="F130" s="158" t="s">
        <v>241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140</v>
      </c>
      <c r="AU130" s="6" t="s">
        <v>82</v>
      </c>
    </row>
    <row r="131" spans="2:63" s="132" customFormat="1" ht="30.75" customHeight="1">
      <c r="B131" s="133"/>
      <c r="C131" s="134"/>
      <c r="D131" s="134" t="s">
        <v>73</v>
      </c>
      <c r="E131" s="143" t="s">
        <v>138</v>
      </c>
      <c r="F131" s="143" t="s">
        <v>242</v>
      </c>
      <c r="G131" s="134"/>
      <c r="H131" s="134"/>
      <c r="J131" s="144">
        <f>$BK$131</f>
        <v>0</v>
      </c>
      <c r="K131" s="134"/>
      <c r="L131" s="137"/>
      <c r="M131" s="138"/>
      <c r="N131" s="134"/>
      <c r="O131" s="134"/>
      <c r="P131" s="139">
        <f>SUM($P$132:$P$133)</f>
        <v>0</v>
      </c>
      <c r="Q131" s="134"/>
      <c r="R131" s="139">
        <f>SUM($R$132:$R$133)</f>
        <v>0</v>
      </c>
      <c r="S131" s="134"/>
      <c r="T131" s="140">
        <f>SUM($T$132:$T$133)</f>
        <v>0</v>
      </c>
      <c r="AR131" s="141" t="s">
        <v>20</v>
      </c>
      <c r="AT131" s="141" t="s">
        <v>73</v>
      </c>
      <c r="AU131" s="141" t="s">
        <v>20</v>
      </c>
      <c r="AY131" s="141" t="s">
        <v>131</v>
      </c>
      <c r="BK131" s="142">
        <f>SUM($BK$132:$BK$133)</f>
        <v>0</v>
      </c>
    </row>
    <row r="132" spans="2:65" s="6" customFormat="1" ht="15.75" customHeight="1">
      <c r="B132" s="23"/>
      <c r="C132" s="145" t="s">
        <v>243</v>
      </c>
      <c r="D132" s="145" t="s">
        <v>134</v>
      </c>
      <c r="E132" s="146" t="s">
        <v>244</v>
      </c>
      <c r="F132" s="147" t="s">
        <v>245</v>
      </c>
      <c r="G132" s="148" t="s">
        <v>137</v>
      </c>
      <c r="H132" s="149">
        <v>1324</v>
      </c>
      <c r="I132" s="150"/>
      <c r="J132" s="151">
        <f>ROUND($I$132*$H$132,2)</f>
        <v>0</v>
      </c>
      <c r="K132" s="147"/>
      <c r="L132" s="43"/>
      <c r="M132" s="152"/>
      <c r="N132" s="153" t="s">
        <v>45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138</v>
      </c>
      <c r="AT132" s="89" t="s">
        <v>134</v>
      </c>
      <c r="AU132" s="89" t="s">
        <v>82</v>
      </c>
      <c r="AY132" s="6" t="s">
        <v>131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138</v>
      </c>
      <c r="BM132" s="89" t="s">
        <v>246</v>
      </c>
    </row>
    <row r="133" spans="2:47" s="6" customFormat="1" ht="27" customHeight="1">
      <c r="B133" s="23"/>
      <c r="C133" s="24"/>
      <c r="D133" s="157" t="s">
        <v>140</v>
      </c>
      <c r="E133" s="24"/>
      <c r="F133" s="158" t="s">
        <v>247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140</v>
      </c>
      <c r="AU133" s="6" t="s">
        <v>82</v>
      </c>
    </row>
    <row r="134" spans="2:63" s="132" customFormat="1" ht="30.75" customHeight="1">
      <c r="B134" s="133"/>
      <c r="C134" s="134"/>
      <c r="D134" s="134" t="s">
        <v>73</v>
      </c>
      <c r="E134" s="143" t="s">
        <v>248</v>
      </c>
      <c r="F134" s="143" t="s">
        <v>79</v>
      </c>
      <c r="G134" s="134"/>
      <c r="H134" s="134"/>
      <c r="J134" s="144">
        <f>$BK$134</f>
        <v>0</v>
      </c>
      <c r="K134" s="134"/>
      <c r="L134" s="137"/>
      <c r="M134" s="138"/>
      <c r="N134" s="134"/>
      <c r="O134" s="134"/>
      <c r="P134" s="139">
        <f>SUM($P$135:$P$148)</f>
        <v>0</v>
      </c>
      <c r="Q134" s="134"/>
      <c r="R134" s="139">
        <f>SUM($R$135:$R$148)</f>
        <v>409.4778</v>
      </c>
      <c r="S134" s="134"/>
      <c r="T134" s="140">
        <f>SUM($T$135:$T$148)</f>
        <v>0</v>
      </c>
      <c r="AR134" s="141" t="s">
        <v>20</v>
      </c>
      <c r="AT134" s="141" t="s">
        <v>73</v>
      </c>
      <c r="AU134" s="141" t="s">
        <v>20</v>
      </c>
      <c r="AY134" s="141" t="s">
        <v>131</v>
      </c>
      <c r="BK134" s="142">
        <f>SUM($BK$135:$BK$148)</f>
        <v>0</v>
      </c>
    </row>
    <row r="135" spans="2:65" s="6" customFormat="1" ht="15.75" customHeight="1">
      <c r="B135" s="23"/>
      <c r="C135" s="145" t="s">
        <v>249</v>
      </c>
      <c r="D135" s="145" t="s">
        <v>134</v>
      </c>
      <c r="E135" s="146" t="s">
        <v>250</v>
      </c>
      <c r="F135" s="147" t="s">
        <v>251</v>
      </c>
      <c r="G135" s="148" t="s">
        <v>137</v>
      </c>
      <c r="H135" s="149">
        <v>1407</v>
      </c>
      <c r="I135" s="150"/>
      <c r="J135" s="151">
        <f>ROUND($I$135*$H$135,2)</f>
        <v>0</v>
      </c>
      <c r="K135" s="147"/>
      <c r="L135" s="43"/>
      <c r="M135" s="152"/>
      <c r="N135" s="153" t="s">
        <v>45</v>
      </c>
      <c r="O135" s="24"/>
      <c r="P135" s="24"/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138</v>
      </c>
      <c r="AT135" s="89" t="s">
        <v>134</v>
      </c>
      <c r="AU135" s="89" t="s">
        <v>82</v>
      </c>
      <c r="AY135" s="6" t="s">
        <v>131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138</v>
      </c>
      <c r="BM135" s="89" t="s">
        <v>252</v>
      </c>
    </row>
    <row r="136" spans="2:47" s="6" customFormat="1" ht="16.5" customHeight="1">
      <c r="B136" s="23"/>
      <c r="C136" s="24"/>
      <c r="D136" s="157" t="s">
        <v>140</v>
      </c>
      <c r="E136" s="24"/>
      <c r="F136" s="158" t="s">
        <v>253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140</v>
      </c>
      <c r="AU136" s="6" t="s">
        <v>82</v>
      </c>
    </row>
    <row r="137" spans="2:65" s="6" customFormat="1" ht="15.75" customHeight="1">
      <c r="B137" s="23"/>
      <c r="C137" s="145" t="s">
        <v>254</v>
      </c>
      <c r="D137" s="145" t="s">
        <v>134</v>
      </c>
      <c r="E137" s="146" t="s">
        <v>255</v>
      </c>
      <c r="F137" s="147" t="s">
        <v>256</v>
      </c>
      <c r="G137" s="148" t="s">
        <v>137</v>
      </c>
      <c r="H137" s="149">
        <v>1324</v>
      </c>
      <c r="I137" s="150"/>
      <c r="J137" s="151">
        <f>ROUND($I$137*$H$137,2)</f>
        <v>0</v>
      </c>
      <c r="K137" s="147"/>
      <c r="L137" s="43"/>
      <c r="M137" s="152"/>
      <c r="N137" s="153" t="s">
        <v>45</v>
      </c>
      <c r="O137" s="24"/>
      <c r="P137" s="24"/>
      <c r="Q137" s="154">
        <v>0.08565</v>
      </c>
      <c r="R137" s="154">
        <f>$Q$137*$H$137</f>
        <v>113.40060000000001</v>
      </c>
      <c r="S137" s="154">
        <v>0</v>
      </c>
      <c r="T137" s="155">
        <f>$S$137*$H$137</f>
        <v>0</v>
      </c>
      <c r="AR137" s="89" t="s">
        <v>138</v>
      </c>
      <c r="AT137" s="89" t="s">
        <v>134</v>
      </c>
      <c r="AU137" s="89" t="s">
        <v>82</v>
      </c>
      <c r="AY137" s="6" t="s">
        <v>131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138</v>
      </c>
      <c r="BM137" s="89" t="s">
        <v>257</v>
      </c>
    </row>
    <row r="138" spans="2:47" s="6" customFormat="1" ht="38.25" customHeight="1">
      <c r="B138" s="23"/>
      <c r="C138" s="24"/>
      <c r="D138" s="157" t="s">
        <v>140</v>
      </c>
      <c r="E138" s="24"/>
      <c r="F138" s="158" t="s">
        <v>258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140</v>
      </c>
      <c r="AU138" s="6" t="s">
        <v>82</v>
      </c>
    </row>
    <row r="139" spans="2:65" s="6" customFormat="1" ht="15.75" customHeight="1">
      <c r="B139" s="23"/>
      <c r="C139" s="159" t="s">
        <v>6</v>
      </c>
      <c r="D139" s="159" t="s">
        <v>155</v>
      </c>
      <c r="E139" s="160" t="s">
        <v>259</v>
      </c>
      <c r="F139" s="161" t="s">
        <v>260</v>
      </c>
      <c r="G139" s="162" t="s">
        <v>137</v>
      </c>
      <c r="H139" s="163">
        <v>1192</v>
      </c>
      <c r="I139" s="164"/>
      <c r="J139" s="165">
        <f>ROUND($I$139*$H$139,2)</f>
        <v>0</v>
      </c>
      <c r="K139" s="161"/>
      <c r="L139" s="166"/>
      <c r="M139" s="167"/>
      <c r="N139" s="168" t="s">
        <v>45</v>
      </c>
      <c r="O139" s="24"/>
      <c r="P139" s="24"/>
      <c r="Q139" s="154">
        <v>0.18</v>
      </c>
      <c r="R139" s="154">
        <f>$Q$139*$H$139</f>
        <v>214.56</v>
      </c>
      <c r="S139" s="154">
        <v>0</v>
      </c>
      <c r="T139" s="155">
        <f>$S$139*$H$139</f>
        <v>0</v>
      </c>
      <c r="AR139" s="89" t="s">
        <v>159</v>
      </c>
      <c r="AT139" s="89" t="s">
        <v>155</v>
      </c>
      <c r="AU139" s="89" t="s">
        <v>82</v>
      </c>
      <c r="AY139" s="6" t="s">
        <v>131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138</v>
      </c>
      <c r="BM139" s="89" t="s">
        <v>261</v>
      </c>
    </row>
    <row r="140" spans="2:47" s="6" customFormat="1" ht="16.5" customHeight="1">
      <c r="B140" s="23"/>
      <c r="C140" s="24"/>
      <c r="D140" s="157" t="s">
        <v>140</v>
      </c>
      <c r="E140" s="24"/>
      <c r="F140" s="158" t="s">
        <v>262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140</v>
      </c>
      <c r="AU140" s="6" t="s">
        <v>82</v>
      </c>
    </row>
    <row r="141" spans="2:65" s="6" customFormat="1" ht="15.75" customHeight="1">
      <c r="B141" s="23"/>
      <c r="C141" s="159" t="s">
        <v>263</v>
      </c>
      <c r="D141" s="159" t="s">
        <v>155</v>
      </c>
      <c r="E141" s="160" t="s">
        <v>264</v>
      </c>
      <c r="F141" s="161" t="s">
        <v>265</v>
      </c>
      <c r="G141" s="162" t="s">
        <v>137</v>
      </c>
      <c r="H141" s="163">
        <v>129</v>
      </c>
      <c r="I141" s="164"/>
      <c r="J141" s="165">
        <f>ROUND($I$141*$H$141,2)</f>
        <v>0</v>
      </c>
      <c r="K141" s="161"/>
      <c r="L141" s="166"/>
      <c r="M141" s="167"/>
      <c r="N141" s="168" t="s">
        <v>45</v>
      </c>
      <c r="O141" s="24"/>
      <c r="P141" s="24"/>
      <c r="Q141" s="154">
        <v>0.185</v>
      </c>
      <c r="R141" s="154">
        <f>$Q$141*$H$141</f>
        <v>23.865</v>
      </c>
      <c r="S141" s="154">
        <v>0</v>
      </c>
      <c r="T141" s="155">
        <f>$S$141*$H$141</f>
        <v>0</v>
      </c>
      <c r="AR141" s="89" t="s">
        <v>159</v>
      </c>
      <c r="AT141" s="89" t="s">
        <v>155</v>
      </c>
      <c r="AU141" s="89" t="s">
        <v>82</v>
      </c>
      <c r="AY141" s="6" t="s">
        <v>131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138</v>
      </c>
      <c r="BM141" s="89" t="s">
        <v>266</v>
      </c>
    </row>
    <row r="142" spans="2:47" s="6" customFormat="1" ht="16.5" customHeight="1">
      <c r="B142" s="23"/>
      <c r="C142" s="24"/>
      <c r="D142" s="157" t="s">
        <v>140</v>
      </c>
      <c r="E142" s="24"/>
      <c r="F142" s="158" t="s">
        <v>267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140</v>
      </c>
      <c r="AU142" s="6" t="s">
        <v>82</v>
      </c>
    </row>
    <row r="143" spans="2:65" s="6" customFormat="1" ht="15.75" customHeight="1">
      <c r="B143" s="23"/>
      <c r="C143" s="159" t="s">
        <v>268</v>
      </c>
      <c r="D143" s="159" t="s">
        <v>155</v>
      </c>
      <c r="E143" s="160" t="s">
        <v>269</v>
      </c>
      <c r="F143" s="161" t="s">
        <v>270</v>
      </c>
      <c r="G143" s="162" t="s">
        <v>137</v>
      </c>
      <c r="H143" s="163">
        <v>4</v>
      </c>
      <c r="I143" s="164"/>
      <c r="J143" s="165">
        <f>ROUND($I$143*$H$143,2)</f>
        <v>0</v>
      </c>
      <c r="K143" s="161"/>
      <c r="L143" s="166"/>
      <c r="M143" s="167"/>
      <c r="N143" s="168" t="s">
        <v>45</v>
      </c>
      <c r="O143" s="24"/>
      <c r="P143" s="24"/>
      <c r="Q143" s="154">
        <v>0.146</v>
      </c>
      <c r="R143" s="154">
        <f>$Q$143*$H$143</f>
        <v>0.584</v>
      </c>
      <c r="S143" s="154">
        <v>0</v>
      </c>
      <c r="T143" s="155">
        <f>$S$143*$H$143</f>
        <v>0</v>
      </c>
      <c r="AR143" s="89" t="s">
        <v>159</v>
      </c>
      <c r="AT143" s="89" t="s">
        <v>155</v>
      </c>
      <c r="AU143" s="89" t="s">
        <v>82</v>
      </c>
      <c r="AY143" s="6" t="s">
        <v>131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138</v>
      </c>
      <c r="BM143" s="89" t="s">
        <v>271</v>
      </c>
    </row>
    <row r="144" spans="2:47" s="6" customFormat="1" ht="16.5" customHeight="1">
      <c r="B144" s="23"/>
      <c r="C144" s="24"/>
      <c r="D144" s="157" t="s">
        <v>140</v>
      </c>
      <c r="E144" s="24"/>
      <c r="F144" s="158" t="s">
        <v>272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140</v>
      </c>
      <c r="AU144" s="6" t="s">
        <v>82</v>
      </c>
    </row>
    <row r="145" spans="2:65" s="6" customFormat="1" ht="15.75" customHeight="1">
      <c r="B145" s="23"/>
      <c r="C145" s="145" t="s">
        <v>273</v>
      </c>
      <c r="D145" s="145" t="s">
        <v>134</v>
      </c>
      <c r="E145" s="146" t="s">
        <v>274</v>
      </c>
      <c r="F145" s="147" t="s">
        <v>275</v>
      </c>
      <c r="G145" s="148" t="s">
        <v>137</v>
      </c>
      <c r="H145" s="149">
        <v>82</v>
      </c>
      <c r="I145" s="150"/>
      <c r="J145" s="151">
        <f>ROUND($I$145*$H$145,2)</f>
        <v>0</v>
      </c>
      <c r="K145" s="147"/>
      <c r="L145" s="43"/>
      <c r="M145" s="152"/>
      <c r="N145" s="153" t="s">
        <v>45</v>
      </c>
      <c r="O145" s="24"/>
      <c r="P145" s="24"/>
      <c r="Q145" s="154">
        <v>0.69538</v>
      </c>
      <c r="R145" s="154">
        <f>$Q$145*$H$145</f>
        <v>57.02116</v>
      </c>
      <c r="S145" s="154">
        <v>0</v>
      </c>
      <c r="T145" s="155">
        <f>$S$145*$H$145</f>
        <v>0</v>
      </c>
      <c r="AR145" s="89" t="s">
        <v>138</v>
      </c>
      <c r="AT145" s="89" t="s">
        <v>134</v>
      </c>
      <c r="AU145" s="89" t="s">
        <v>82</v>
      </c>
      <c r="AY145" s="6" t="s">
        <v>131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20</v>
      </c>
      <c r="BK145" s="156">
        <f>ROUND($I$145*$H$145,2)</f>
        <v>0</v>
      </c>
      <c r="BL145" s="89" t="s">
        <v>138</v>
      </c>
      <c r="BM145" s="89" t="s">
        <v>276</v>
      </c>
    </row>
    <row r="146" spans="2:47" s="6" customFormat="1" ht="27" customHeight="1">
      <c r="B146" s="23"/>
      <c r="C146" s="24"/>
      <c r="D146" s="157" t="s">
        <v>140</v>
      </c>
      <c r="E146" s="24"/>
      <c r="F146" s="158" t="s">
        <v>277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140</v>
      </c>
      <c r="AU146" s="6" t="s">
        <v>82</v>
      </c>
    </row>
    <row r="147" spans="2:65" s="6" customFormat="1" ht="15.75" customHeight="1">
      <c r="B147" s="23"/>
      <c r="C147" s="145" t="s">
        <v>278</v>
      </c>
      <c r="D147" s="145" t="s">
        <v>134</v>
      </c>
      <c r="E147" s="146" t="s">
        <v>279</v>
      </c>
      <c r="F147" s="147" t="s">
        <v>280</v>
      </c>
      <c r="G147" s="148" t="s">
        <v>239</v>
      </c>
      <c r="H147" s="149">
        <v>21</v>
      </c>
      <c r="I147" s="150"/>
      <c r="J147" s="151">
        <f>ROUND($I$147*$H$147,2)</f>
        <v>0</v>
      </c>
      <c r="K147" s="147"/>
      <c r="L147" s="43"/>
      <c r="M147" s="152"/>
      <c r="N147" s="153" t="s">
        <v>45</v>
      </c>
      <c r="O147" s="24"/>
      <c r="P147" s="24"/>
      <c r="Q147" s="154">
        <v>0.00224</v>
      </c>
      <c r="R147" s="154">
        <f>$Q$147*$H$147</f>
        <v>0.04704</v>
      </c>
      <c r="S147" s="154">
        <v>0</v>
      </c>
      <c r="T147" s="155">
        <f>$S$147*$H$147</f>
        <v>0</v>
      </c>
      <c r="AR147" s="89" t="s">
        <v>138</v>
      </c>
      <c r="AT147" s="89" t="s">
        <v>134</v>
      </c>
      <c r="AU147" s="89" t="s">
        <v>82</v>
      </c>
      <c r="AY147" s="6" t="s">
        <v>131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138</v>
      </c>
      <c r="BM147" s="89" t="s">
        <v>281</v>
      </c>
    </row>
    <row r="148" spans="2:47" s="6" customFormat="1" ht="16.5" customHeight="1">
      <c r="B148" s="23"/>
      <c r="C148" s="24"/>
      <c r="D148" s="157" t="s">
        <v>140</v>
      </c>
      <c r="E148" s="24"/>
      <c r="F148" s="158" t="s">
        <v>282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140</v>
      </c>
      <c r="AU148" s="6" t="s">
        <v>82</v>
      </c>
    </row>
    <row r="149" spans="2:63" s="132" customFormat="1" ht="30.75" customHeight="1">
      <c r="B149" s="133"/>
      <c r="C149" s="134"/>
      <c r="D149" s="134" t="s">
        <v>73</v>
      </c>
      <c r="E149" s="143" t="s">
        <v>283</v>
      </c>
      <c r="F149" s="143" t="s">
        <v>284</v>
      </c>
      <c r="G149" s="134"/>
      <c r="H149" s="134"/>
      <c r="J149" s="144">
        <f>$BK$149</f>
        <v>0</v>
      </c>
      <c r="K149" s="134"/>
      <c r="L149" s="137"/>
      <c r="M149" s="138"/>
      <c r="N149" s="134"/>
      <c r="O149" s="134"/>
      <c r="P149" s="139">
        <f>$P$150+SUM($P$151:$P$180)</f>
        <v>0</v>
      </c>
      <c r="Q149" s="134"/>
      <c r="R149" s="139">
        <f>$R$150+SUM($R$151:$R$180)</f>
        <v>185.34302</v>
      </c>
      <c r="S149" s="134"/>
      <c r="T149" s="140">
        <f>$T$150+SUM($T$151:$T$180)</f>
        <v>0</v>
      </c>
      <c r="AR149" s="141" t="s">
        <v>20</v>
      </c>
      <c r="AT149" s="141" t="s">
        <v>73</v>
      </c>
      <c r="AU149" s="141" t="s">
        <v>20</v>
      </c>
      <c r="AY149" s="141" t="s">
        <v>131</v>
      </c>
      <c r="BK149" s="142">
        <f>$BK$150+SUM($BK$151:$BK$180)</f>
        <v>0</v>
      </c>
    </row>
    <row r="150" spans="2:65" s="6" customFormat="1" ht="15.75" customHeight="1">
      <c r="B150" s="23"/>
      <c r="C150" s="145" t="s">
        <v>285</v>
      </c>
      <c r="D150" s="145" t="s">
        <v>134</v>
      </c>
      <c r="E150" s="146" t="s">
        <v>286</v>
      </c>
      <c r="F150" s="147" t="s">
        <v>287</v>
      </c>
      <c r="G150" s="148" t="s">
        <v>288</v>
      </c>
      <c r="H150" s="149">
        <v>4</v>
      </c>
      <c r="I150" s="150"/>
      <c r="J150" s="151">
        <f>ROUND($I$150*$H$150,2)</f>
        <v>0</v>
      </c>
      <c r="K150" s="147"/>
      <c r="L150" s="43"/>
      <c r="M150" s="152"/>
      <c r="N150" s="153" t="s">
        <v>45</v>
      </c>
      <c r="O150" s="24"/>
      <c r="P150" s="24"/>
      <c r="Q150" s="154">
        <v>0.0007</v>
      </c>
      <c r="R150" s="154">
        <f>$Q$150*$H$150</f>
        <v>0.0028</v>
      </c>
      <c r="S150" s="154">
        <v>0</v>
      </c>
      <c r="T150" s="155">
        <f>$S$150*$H$150</f>
        <v>0</v>
      </c>
      <c r="AR150" s="89" t="s">
        <v>138</v>
      </c>
      <c r="AT150" s="89" t="s">
        <v>134</v>
      </c>
      <c r="AU150" s="89" t="s">
        <v>82</v>
      </c>
      <c r="AY150" s="6" t="s">
        <v>131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20</v>
      </c>
      <c r="BK150" s="156">
        <f>ROUND($I$150*$H$150,2)</f>
        <v>0</v>
      </c>
      <c r="BL150" s="89" t="s">
        <v>138</v>
      </c>
      <c r="BM150" s="89" t="s">
        <v>289</v>
      </c>
    </row>
    <row r="151" spans="2:47" s="6" customFormat="1" ht="16.5" customHeight="1">
      <c r="B151" s="23"/>
      <c r="C151" s="24"/>
      <c r="D151" s="157" t="s">
        <v>140</v>
      </c>
      <c r="E151" s="24"/>
      <c r="F151" s="158" t="s">
        <v>290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140</v>
      </c>
      <c r="AU151" s="6" t="s">
        <v>82</v>
      </c>
    </row>
    <row r="152" spans="2:65" s="6" customFormat="1" ht="15.75" customHeight="1">
      <c r="B152" s="23"/>
      <c r="C152" s="159" t="s">
        <v>291</v>
      </c>
      <c r="D152" s="159" t="s">
        <v>155</v>
      </c>
      <c r="E152" s="160" t="s">
        <v>292</v>
      </c>
      <c r="F152" s="161" t="s">
        <v>293</v>
      </c>
      <c r="G152" s="162" t="s">
        <v>288</v>
      </c>
      <c r="H152" s="163">
        <v>4</v>
      </c>
      <c r="I152" s="164"/>
      <c r="J152" s="165">
        <f>ROUND($I$152*$H$152,2)</f>
        <v>0</v>
      </c>
      <c r="K152" s="161"/>
      <c r="L152" s="166"/>
      <c r="M152" s="167"/>
      <c r="N152" s="168" t="s">
        <v>45</v>
      </c>
      <c r="O152" s="24"/>
      <c r="P152" s="24"/>
      <c r="Q152" s="154">
        <v>0.004</v>
      </c>
      <c r="R152" s="154">
        <f>$Q$152*$H$152</f>
        <v>0.016</v>
      </c>
      <c r="S152" s="154">
        <v>0</v>
      </c>
      <c r="T152" s="155">
        <f>$S$152*$H$152</f>
        <v>0</v>
      </c>
      <c r="AR152" s="89" t="s">
        <v>159</v>
      </c>
      <c r="AT152" s="89" t="s">
        <v>155</v>
      </c>
      <c r="AU152" s="89" t="s">
        <v>82</v>
      </c>
      <c r="AY152" s="6" t="s">
        <v>131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20</v>
      </c>
      <c r="BK152" s="156">
        <f>ROUND($I$152*$H$152,2)</f>
        <v>0</v>
      </c>
      <c r="BL152" s="89" t="s">
        <v>138</v>
      </c>
      <c r="BM152" s="89" t="s">
        <v>294</v>
      </c>
    </row>
    <row r="153" spans="2:47" s="6" customFormat="1" ht="27" customHeight="1">
      <c r="B153" s="23"/>
      <c r="C153" s="24"/>
      <c r="D153" s="157" t="s">
        <v>140</v>
      </c>
      <c r="E153" s="24"/>
      <c r="F153" s="158" t="s">
        <v>295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140</v>
      </c>
      <c r="AU153" s="6" t="s">
        <v>82</v>
      </c>
    </row>
    <row r="154" spans="2:65" s="6" customFormat="1" ht="15.75" customHeight="1">
      <c r="B154" s="23"/>
      <c r="C154" s="145" t="s">
        <v>296</v>
      </c>
      <c r="D154" s="145" t="s">
        <v>134</v>
      </c>
      <c r="E154" s="146" t="s">
        <v>297</v>
      </c>
      <c r="F154" s="147" t="s">
        <v>298</v>
      </c>
      <c r="G154" s="148" t="s">
        <v>288</v>
      </c>
      <c r="H154" s="149">
        <v>4</v>
      </c>
      <c r="I154" s="150"/>
      <c r="J154" s="151">
        <f>ROUND($I$154*$H$154,2)</f>
        <v>0</v>
      </c>
      <c r="K154" s="147"/>
      <c r="L154" s="43"/>
      <c r="M154" s="152"/>
      <c r="N154" s="153" t="s">
        <v>45</v>
      </c>
      <c r="O154" s="24"/>
      <c r="P154" s="24"/>
      <c r="Q154" s="154">
        <v>0.1094</v>
      </c>
      <c r="R154" s="154">
        <f>$Q$154*$H$154</f>
        <v>0.4376</v>
      </c>
      <c r="S154" s="154">
        <v>0</v>
      </c>
      <c r="T154" s="155">
        <f>$S$154*$H$154</f>
        <v>0</v>
      </c>
      <c r="AR154" s="89" t="s">
        <v>138</v>
      </c>
      <c r="AT154" s="89" t="s">
        <v>134</v>
      </c>
      <c r="AU154" s="89" t="s">
        <v>82</v>
      </c>
      <c r="AY154" s="6" t="s">
        <v>131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138</v>
      </c>
      <c r="BM154" s="89" t="s">
        <v>299</v>
      </c>
    </row>
    <row r="155" spans="2:47" s="6" customFormat="1" ht="16.5" customHeight="1">
      <c r="B155" s="23"/>
      <c r="C155" s="24"/>
      <c r="D155" s="157" t="s">
        <v>140</v>
      </c>
      <c r="E155" s="24"/>
      <c r="F155" s="158" t="s">
        <v>300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140</v>
      </c>
      <c r="AU155" s="6" t="s">
        <v>82</v>
      </c>
    </row>
    <row r="156" spans="2:65" s="6" customFormat="1" ht="15.75" customHeight="1">
      <c r="B156" s="23"/>
      <c r="C156" s="159" t="s">
        <v>301</v>
      </c>
      <c r="D156" s="159" t="s">
        <v>155</v>
      </c>
      <c r="E156" s="160" t="s">
        <v>302</v>
      </c>
      <c r="F156" s="161" t="s">
        <v>303</v>
      </c>
      <c r="G156" s="162" t="s">
        <v>288</v>
      </c>
      <c r="H156" s="163">
        <v>4</v>
      </c>
      <c r="I156" s="164"/>
      <c r="J156" s="165">
        <f>ROUND($I$156*$H$156,2)</f>
        <v>0</v>
      </c>
      <c r="K156" s="161"/>
      <c r="L156" s="166"/>
      <c r="M156" s="167"/>
      <c r="N156" s="168" t="s">
        <v>45</v>
      </c>
      <c r="O156" s="24"/>
      <c r="P156" s="24"/>
      <c r="Q156" s="154">
        <v>0.0061</v>
      </c>
      <c r="R156" s="154">
        <f>$Q$156*$H$156</f>
        <v>0.0244</v>
      </c>
      <c r="S156" s="154">
        <v>0</v>
      </c>
      <c r="T156" s="155">
        <f>$S$156*$H$156</f>
        <v>0</v>
      </c>
      <c r="AR156" s="89" t="s">
        <v>159</v>
      </c>
      <c r="AT156" s="89" t="s">
        <v>155</v>
      </c>
      <c r="AU156" s="89" t="s">
        <v>82</v>
      </c>
      <c r="AY156" s="6" t="s">
        <v>131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138</v>
      </c>
      <c r="BM156" s="89" t="s">
        <v>304</v>
      </c>
    </row>
    <row r="157" spans="2:47" s="6" customFormat="1" ht="16.5" customHeight="1">
      <c r="B157" s="23"/>
      <c r="C157" s="24"/>
      <c r="D157" s="157" t="s">
        <v>140</v>
      </c>
      <c r="E157" s="24"/>
      <c r="F157" s="158" t="s">
        <v>305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140</v>
      </c>
      <c r="AU157" s="6" t="s">
        <v>82</v>
      </c>
    </row>
    <row r="158" spans="2:65" s="6" customFormat="1" ht="15.75" customHeight="1">
      <c r="B158" s="23"/>
      <c r="C158" s="145" t="s">
        <v>306</v>
      </c>
      <c r="D158" s="145" t="s">
        <v>134</v>
      </c>
      <c r="E158" s="146" t="s">
        <v>307</v>
      </c>
      <c r="F158" s="147" t="s">
        <v>308</v>
      </c>
      <c r="G158" s="148" t="s">
        <v>239</v>
      </c>
      <c r="H158" s="149">
        <v>779</v>
      </c>
      <c r="I158" s="150"/>
      <c r="J158" s="151">
        <f>ROUND($I$158*$H$158,2)</f>
        <v>0</v>
      </c>
      <c r="K158" s="147"/>
      <c r="L158" s="43"/>
      <c r="M158" s="152"/>
      <c r="N158" s="153" t="s">
        <v>45</v>
      </c>
      <c r="O158" s="24"/>
      <c r="P158" s="24"/>
      <c r="Q158" s="154">
        <v>0.11934</v>
      </c>
      <c r="R158" s="154">
        <f>$Q$158*$H$158</f>
        <v>92.96586</v>
      </c>
      <c r="S158" s="154">
        <v>0</v>
      </c>
      <c r="T158" s="155">
        <f>$S$158*$H$158</f>
        <v>0</v>
      </c>
      <c r="AR158" s="89" t="s">
        <v>138</v>
      </c>
      <c r="AT158" s="89" t="s">
        <v>134</v>
      </c>
      <c r="AU158" s="89" t="s">
        <v>82</v>
      </c>
      <c r="AY158" s="6" t="s">
        <v>131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138</v>
      </c>
      <c r="BM158" s="89" t="s">
        <v>309</v>
      </c>
    </row>
    <row r="159" spans="2:47" s="6" customFormat="1" ht="27" customHeight="1">
      <c r="B159" s="23"/>
      <c r="C159" s="24"/>
      <c r="D159" s="157" t="s">
        <v>140</v>
      </c>
      <c r="E159" s="24"/>
      <c r="F159" s="158" t="s">
        <v>310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140</v>
      </c>
      <c r="AU159" s="6" t="s">
        <v>82</v>
      </c>
    </row>
    <row r="160" spans="2:65" s="6" customFormat="1" ht="15.75" customHeight="1">
      <c r="B160" s="23"/>
      <c r="C160" s="159" t="s">
        <v>311</v>
      </c>
      <c r="D160" s="159" t="s">
        <v>155</v>
      </c>
      <c r="E160" s="160" t="s">
        <v>312</v>
      </c>
      <c r="F160" s="161" t="s">
        <v>313</v>
      </c>
      <c r="G160" s="162" t="s">
        <v>288</v>
      </c>
      <c r="H160" s="163">
        <v>779</v>
      </c>
      <c r="I160" s="164"/>
      <c r="J160" s="165">
        <f>ROUND($I$160*$H$160,2)</f>
        <v>0</v>
      </c>
      <c r="K160" s="161"/>
      <c r="L160" s="166"/>
      <c r="M160" s="167"/>
      <c r="N160" s="168" t="s">
        <v>45</v>
      </c>
      <c r="O160" s="24"/>
      <c r="P160" s="24"/>
      <c r="Q160" s="154">
        <v>0.058</v>
      </c>
      <c r="R160" s="154">
        <f>$Q$160*$H$160</f>
        <v>45.182</v>
      </c>
      <c r="S160" s="154">
        <v>0</v>
      </c>
      <c r="T160" s="155">
        <f>$S$160*$H$160</f>
        <v>0</v>
      </c>
      <c r="AR160" s="89" t="s">
        <v>159</v>
      </c>
      <c r="AT160" s="89" t="s">
        <v>155</v>
      </c>
      <c r="AU160" s="89" t="s">
        <v>82</v>
      </c>
      <c r="AY160" s="6" t="s">
        <v>131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138</v>
      </c>
      <c r="BM160" s="89" t="s">
        <v>314</v>
      </c>
    </row>
    <row r="161" spans="2:65" s="6" customFormat="1" ht="15.75" customHeight="1">
      <c r="B161" s="23"/>
      <c r="C161" s="148" t="s">
        <v>25</v>
      </c>
      <c r="D161" s="148" t="s">
        <v>134</v>
      </c>
      <c r="E161" s="146" t="s">
        <v>315</v>
      </c>
      <c r="F161" s="147" t="s">
        <v>316</v>
      </c>
      <c r="G161" s="148" t="s">
        <v>239</v>
      </c>
      <c r="H161" s="149">
        <v>21</v>
      </c>
      <c r="I161" s="150"/>
      <c r="J161" s="151">
        <f>ROUND($I$161*$H$161,2)</f>
        <v>0</v>
      </c>
      <c r="K161" s="147"/>
      <c r="L161" s="43"/>
      <c r="M161" s="152"/>
      <c r="N161" s="153" t="s">
        <v>45</v>
      </c>
      <c r="O161" s="24"/>
      <c r="P161" s="24"/>
      <c r="Q161" s="154">
        <v>1E-05</v>
      </c>
      <c r="R161" s="154">
        <f>$Q$161*$H$161</f>
        <v>0.00021</v>
      </c>
      <c r="S161" s="154">
        <v>0</v>
      </c>
      <c r="T161" s="155">
        <f>$S$161*$H$161</f>
        <v>0</v>
      </c>
      <c r="AR161" s="89" t="s">
        <v>138</v>
      </c>
      <c r="AT161" s="89" t="s">
        <v>134</v>
      </c>
      <c r="AU161" s="89" t="s">
        <v>82</v>
      </c>
      <c r="AY161" s="89" t="s">
        <v>131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20</v>
      </c>
      <c r="BK161" s="156">
        <f>ROUND($I$161*$H$161,2)</f>
        <v>0</v>
      </c>
      <c r="BL161" s="89" t="s">
        <v>138</v>
      </c>
      <c r="BM161" s="89" t="s">
        <v>317</v>
      </c>
    </row>
    <row r="162" spans="2:47" s="6" customFormat="1" ht="27" customHeight="1">
      <c r="B162" s="23"/>
      <c r="C162" s="24"/>
      <c r="D162" s="157" t="s">
        <v>140</v>
      </c>
      <c r="E162" s="24"/>
      <c r="F162" s="158" t="s">
        <v>318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140</v>
      </c>
      <c r="AU162" s="6" t="s">
        <v>82</v>
      </c>
    </row>
    <row r="163" spans="2:65" s="6" customFormat="1" ht="15.75" customHeight="1">
      <c r="B163" s="23"/>
      <c r="C163" s="145" t="s">
        <v>319</v>
      </c>
      <c r="D163" s="145" t="s">
        <v>134</v>
      </c>
      <c r="E163" s="146" t="s">
        <v>320</v>
      </c>
      <c r="F163" s="147" t="s">
        <v>321</v>
      </c>
      <c r="G163" s="148" t="s">
        <v>137</v>
      </c>
      <c r="H163" s="149">
        <v>800</v>
      </c>
      <c r="I163" s="150"/>
      <c r="J163" s="151">
        <f>ROUND($I$163*$H$163,2)</f>
        <v>0</v>
      </c>
      <c r="K163" s="147"/>
      <c r="L163" s="43"/>
      <c r="M163" s="152"/>
      <c r="N163" s="153" t="s">
        <v>45</v>
      </c>
      <c r="O163" s="24"/>
      <c r="P163" s="24"/>
      <c r="Q163" s="154">
        <v>0.00047</v>
      </c>
      <c r="R163" s="154">
        <f>$Q$163*$H$163</f>
        <v>0.376</v>
      </c>
      <c r="S163" s="154">
        <v>0</v>
      </c>
      <c r="T163" s="155">
        <f>$S$163*$H$163</f>
        <v>0</v>
      </c>
      <c r="AR163" s="89" t="s">
        <v>138</v>
      </c>
      <c r="AT163" s="89" t="s">
        <v>134</v>
      </c>
      <c r="AU163" s="89" t="s">
        <v>82</v>
      </c>
      <c r="AY163" s="6" t="s">
        <v>131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20</v>
      </c>
      <c r="BK163" s="156">
        <f>ROUND($I$163*$H$163,2)</f>
        <v>0</v>
      </c>
      <c r="BL163" s="89" t="s">
        <v>138</v>
      </c>
      <c r="BM163" s="89" t="s">
        <v>322</v>
      </c>
    </row>
    <row r="164" spans="2:47" s="6" customFormat="1" ht="16.5" customHeight="1">
      <c r="B164" s="23"/>
      <c r="C164" s="24"/>
      <c r="D164" s="157" t="s">
        <v>140</v>
      </c>
      <c r="E164" s="24"/>
      <c r="F164" s="158" t="s">
        <v>323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140</v>
      </c>
      <c r="AU164" s="6" t="s">
        <v>82</v>
      </c>
    </row>
    <row r="165" spans="2:65" s="6" customFormat="1" ht="15.75" customHeight="1">
      <c r="B165" s="23"/>
      <c r="C165" s="145" t="s">
        <v>324</v>
      </c>
      <c r="D165" s="145" t="s">
        <v>134</v>
      </c>
      <c r="E165" s="146" t="s">
        <v>325</v>
      </c>
      <c r="F165" s="147" t="s">
        <v>326</v>
      </c>
      <c r="G165" s="148" t="s">
        <v>288</v>
      </c>
      <c r="H165" s="149">
        <v>25</v>
      </c>
      <c r="I165" s="150"/>
      <c r="J165" s="151">
        <f>ROUND($I$165*$H$165,2)</f>
        <v>0</v>
      </c>
      <c r="K165" s="147"/>
      <c r="L165" s="43"/>
      <c r="M165" s="152"/>
      <c r="N165" s="153" t="s">
        <v>45</v>
      </c>
      <c r="O165" s="24"/>
      <c r="P165" s="24"/>
      <c r="Q165" s="154">
        <v>1.61679</v>
      </c>
      <c r="R165" s="154">
        <f>$Q$165*$H$165</f>
        <v>40.41975</v>
      </c>
      <c r="S165" s="154">
        <v>0</v>
      </c>
      <c r="T165" s="155">
        <f>$S$165*$H$165</f>
        <v>0</v>
      </c>
      <c r="AR165" s="89" t="s">
        <v>138</v>
      </c>
      <c r="AT165" s="89" t="s">
        <v>134</v>
      </c>
      <c r="AU165" s="89" t="s">
        <v>82</v>
      </c>
      <c r="AY165" s="6" t="s">
        <v>131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20</v>
      </c>
      <c r="BK165" s="156">
        <f>ROUND($I$165*$H$165,2)</f>
        <v>0</v>
      </c>
      <c r="BL165" s="89" t="s">
        <v>138</v>
      </c>
      <c r="BM165" s="89" t="s">
        <v>327</v>
      </c>
    </row>
    <row r="166" spans="2:47" s="6" customFormat="1" ht="27" customHeight="1">
      <c r="B166" s="23"/>
      <c r="C166" s="24"/>
      <c r="D166" s="157" t="s">
        <v>140</v>
      </c>
      <c r="E166" s="24"/>
      <c r="F166" s="158" t="s">
        <v>328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140</v>
      </c>
      <c r="AU166" s="6" t="s">
        <v>82</v>
      </c>
    </row>
    <row r="167" spans="2:65" s="6" customFormat="1" ht="15.75" customHeight="1">
      <c r="B167" s="23"/>
      <c r="C167" s="145" t="s">
        <v>329</v>
      </c>
      <c r="D167" s="145" t="s">
        <v>134</v>
      </c>
      <c r="E167" s="146" t="s">
        <v>330</v>
      </c>
      <c r="F167" s="147" t="s">
        <v>331</v>
      </c>
      <c r="G167" s="148" t="s">
        <v>239</v>
      </c>
      <c r="H167" s="149">
        <v>10</v>
      </c>
      <c r="I167" s="150"/>
      <c r="J167" s="151">
        <f>ROUND($I$167*$H$167,2)</f>
        <v>0</v>
      </c>
      <c r="K167" s="147"/>
      <c r="L167" s="43"/>
      <c r="M167" s="152"/>
      <c r="N167" s="153" t="s">
        <v>45</v>
      </c>
      <c r="O167" s="24"/>
      <c r="P167" s="24"/>
      <c r="Q167" s="154">
        <v>0.59184</v>
      </c>
      <c r="R167" s="154">
        <f>$Q$167*$H$167</f>
        <v>5.9184</v>
      </c>
      <c r="S167" s="154">
        <v>0</v>
      </c>
      <c r="T167" s="155">
        <f>$S$167*$H$167</f>
        <v>0</v>
      </c>
      <c r="AR167" s="89" t="s">
        <v>138</v>
      </c>
      <c r="AT167" s="89" t="s">
        <v>134</v>
      </c>
      <c r="AU167" s="89" t="s">
        <v>82</v>
      </c>
      <c r="AY167" s="6" t="s">
        <v>131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20</v>
      </c>
      <c r="BK167" s="156">
        <f>ROUND($I$167*$H$167,2)</f>
        <v>0</v>
      </c>
      <c r="BL167" s="89" t="s">
        <v>138</v>
      </c>
      <c r="BM167" s="89" t="s">
        <v>332</v>
      </c>
    </row>
    <row r="168" spans="2:47" s="6" customFormat="1" ht="27" customHeight="1">
      <c r="B168" s="23"/>
      <c r="C168" s="24"/>
      <c r="D168" s="157" t="s">
        <v>140</v>
      </c>
      <c r="E168" s="24"/>
      <c r="F168" s="158" t="s">
        <v>333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140</v>
      </c>
      <c r="AU168" s="6" t="s">
        <v>82</v>
      </c>
    </row>
    <row r="169" spans="2:65" s="6" customFormat="1" ht="15.75" customHeight="1">
      <c r="B169" s="23"/>
      <c r="C169" s="145" t="s">
        <v>138</v>
      </c>
      <c r="D169" s="145" t="s">
        <v>134</v>
      </c>
      <c r="E169" s="146" t="s">
        <v>334</v>
      </c>
      <c r="F169" s="147" t="s">
        <v>335</v>
      </c>
      <c r="G169" s="148" t="s">
        <v>158</v>
      </c>
      <c r="H169" s="149">
        <v>825.92</v>
      </c>
      <c r="I169" s="150"/>
      <c r="J169" s="151">
        <f>ROUND($I$169*$H$169,2)</f>
        <v>0</v>
      </c>
      <c r="K169" s="147"/>
      <c r="L169" s="43"/>
      <c r="M169" s="152"/>
      <c r="N169" s="153" t="s">
        <v>45</v>
      </c>
      <c r="O169" s="24"/>
      <c r="P169" s="24"/>
      <c r="Q169" s="154">
        <v>0</v>
      </c>
      <c r="R169" s="154">
        <f>$Q$169*$H$169</f>
        <v>0</v>
      </c>
      <c r="S169" s="154">
        <v>0</v>
      </c>
      <c r="T169" s="155">
        <f>$S$169*$H$169</f>
        <v>0</v>
      </c>
      <c r="AR169" s="89" t="s">
        <v>138</v>
      </c>
      <c r="AT169" s="89" t="s">
        <v>134</v>
      </c>
      <c r="AU169" s="89" t="s">
        <v>82</v>
      </c>
      <c r="AY169" s="6" t="s">
        <v>131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20</v>
      </c>
      <c r="BK169" s="156">
        <f>ROUND($I$169*$H$169,2)</f>
        <v>0</v>
      </c>
      <c r="BL169" s="89" t="s">
        <v>138</v>
      </c>
      <c r="BM169" s="89" t="s">
        <v>336</v>
      </c>
    </row>
    <row r="170" spans="2:47" s="6" customFormat="1" ht="16.5" customHeight="1">
      <c r="B170" s="23"/>
      <c r="C170" s="24"/>
      <c r="D170" s="157" t="s">
        <v>140</v>
      </c>
      <c r="E170" s="24"/>
      <c r="F170" s="158" t="s">
        <v>335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140</v>
      </c>
      <c r="AU170" s="6" t="s">
        <v>82</v>
      </c>
    </row>
    <row r="171" spans="2:65" s="6" customFormat="1" ht="15.75" customHeight="1">
      <c r="B171" s="23"/>
      <c r="C171" s="145" t="s">
        <v>248</v>
      </c>
      <c r="D171" s="145" t="s">
        <v>134</v>
      </c>
      <c r="E171" s="146" t="s">
        <v>337</v>
      </c>
      <c r="F171" s="147" t="s">
        <v>338</v>
      </c>
      <c r="G171" s="148" t="s">
        <v>158</v>
      </c>
      <c r="H171" s="149">
        <v>8259.2</v>
      </c>
      <c r="I171" s="150"/>
      <c r="J171" s="151">
        <f>ROUND($I$171*$H$171,2)</f>
        <v>0</v>
      </c>
      <c r="K171" s="147"/>
      <c r="L171" s="43"/>
      <c r="M171" s="152"/>
      <c r="N171" s="153" t="s">
        <v>45</v>
      </c>
      <c r="O171" s="24"/>
      <c r="P171" s="24"/>
      <c r="Q171" s="154">
        <v>0</v>
      </c>
      <c r="R171" s="154">
        <f>$Q$171*$H$171</f>
        <v>0</v>
      </c>
      <c r="S171" s="154">
        <v>0</v>
      </c>
      <c r="T171" s="155">
        <f>$S$171*$H$171</f>
        <v>0</v>
      </c>
      <c r="AR171" s="89" t="s">
        <v>138</v>
      </c>
      <c r="AT171" s="89" t="s">
        <v>134</v>
      </c>
      <c r="AU171" s="89" t="s">
        <v>82</v>
      </c>
      <c r="AY171" s="6" t="s">
        <v>131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9" t="s">
        <v>20</v>
      </c>
      <c r="BK171" s="156">
        <f>ROUND($I$171*$H$171,2)</f>
        <v>0</v>
      </c>
      <c r="BL171" s="89" t="s">
        <v>138</v>
      </c>
      <c r="BM171" s="89" t="s">
        <v>339</v>
      </c>
    </row>
    <row r="172" spans="2:47" s="6" customFormat="1" ht="16.5" customHeight="1">
      <c r="B172" s="23"/>
      <c r="C172" s="24"/>
      <c r="D172" s="157" t="s">
        <v>140</v>
      </c>
      <c r="E172" s="24"/>
      <c r="F172" s="158" t="s">
        <v>340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140</v>
      </c>
      <c r="AU172" s="6" t="s">
        <v>82</v>
      </c>
    </row>
    <row r="173" spans="2:51" s="6" customFormat="1" ht="15.75" customHeight="1">
      <c r="B173" s="169"/>
      <c r="C173" s="170"/>
      <c r="D173" s="171" t="s">
        <v>162</v>
      </c>
      <c r="E173" s="170"/>
      <c r="F173" s="172" t="s">
        <v>341</v>
      </c>
      <c r="G173" s="170"/>
      <c r="H173" s="173">
        <v>8259.2</v>
      </c>
      <c r="J173" s="170"/>
      <c r="K173" s="170"/>
      <c r="L173" s="174"/>
      <c r="M173" s="175"/>
      <c r="N173" s="170"/>
      <c r="O173" s="170"/>
      <c r="P173" s="170"/>
      <c r="Q173" s="170"/>
      <c r="R173" s="170"/>
      <c r="S173" s="170"/>
      <c r="T173" s="176"/>
      <c r="AT173" s="177" t="s">
        <v>162</v>
      </c>
      <c r="AU173" s="177" t="s">
        <v>82</v>
      </c>
      <c r="AV173" s="177" t="s">
        <v>82</v>
      </c>
      <c r="AW173" s="177" t="s">
        <v>74</v>
      </c>
      <c r="AX173" s="177" t="s">
        <v>20</v>
      </c>
      <c r="AY173" s="177" t="s">
        <v>131</v>
      </c>
    </row>
    <row r="174" spans="2:65" s="6" customFormat="1" ht="15.75" customHeight="1">
      <c r="B174" s="23"/>
      <c r="C174" s="145" t="s">
        <v>159</v>
      </c>
      <c r="D174" s="145" t="s">
        <v>134</v>
      </c>
      <c r="E174" s="146" t="s">
        <v>342</v>
      </c>
      <c r="F174" s="147" t="s">
        <v>343</v>
      </c>
      <c r="G174" s="148" t="s">
        <v>158</v>
      </c>
      <c r="H174" s="149">
        <v>41.296</v>
      </c>
      <c r="I174" s="150"/>
      <c r="J174" s="151">
        <f>ROUND($I$174*$H$174,2)</f>
        <v>0</v>
      </c>
      <c r="K174" s="147"/>
      <c r="L174" s="43"/>
      <c r="M174" s="152"/>
      <c r="N174" s="153" t="s">
        <v>45</v>
      </c>
      <c r="O174" s="24"/>
      <c r="P174" s="24"/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138</v>
      </c>
      <c r="AT174" s="89" t="s">
        <v>134</v>
      </c>
      <c r="AU174" s="89" t="s">
        <v>82</v>
      </c>
      <c r="AY174" s="6" t="s">
        <v>131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138</v>
      </c>
      <c r="BM174" s="89" t="s">
        <v>344</v>
      </c>
    </row>
    <row r="175" spans="2:47" s="6" customFormat="1" ht="16.5" customHeight="1">
      <c r="B175" s="23"/>
      <c r="C175" s="24"/>
      <c r="D175" s="157" t="s">
        <v>140</v>
      </c>
      <c r="E175" s="24"/>
      <c r="F175" s="158" t="s">
        <v>345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140</v>
      </c>
      <c r="AU175" s="6" t="s">
        <v>82</v>
      </c>
    </row>
    <row r="176" spans="2:51" s="6" customFormat="1" ht="15.75" customHeight="1">
      <c r="B176" s="169"/>
      <c r="C176" s="170"/>
      <c r="D176" s="171" t="s">
        <v>162</v>
      </c>
      <c r="E176" s="170"/>
      <c r="F176" s="172" t="s">
        <v>346</v>
      </c>
      <c r="G176" s="170"/>
      <c r="H176" s="173">
        <v>41.296</v>
      </c>
      <c r="J176" s="170"/>
      <c r="K176" s="170"/>
      <c r="L176" s="174"/>
      <c r="M176" s="175"/>
      <c r="N176" s="170"/>
      <c r="O176" s="170"/>
      <c r="P176" s="170"/>
      <c r="Q176" s="170"/>
      <c r="R176" s="170"/>
      <c r="S176" s="170"/>
      <c r="T176" s="176"/>
      <c r="AT176" s="177" t="s">
        <v>162</v>
      </c>
      <c r="AU176" s="177" t="s">
        <v>82</v>
      </c>
      <c r="AV176" s="177" t="s">
        <v>82</v>
      </c>
      <c r="AW176" s="177" t="s">
        <v>74</v>
      </c>
      <c r="AX176" s="177" t="s">
        <v>20</v>
      </c>
      <c r="AY176" s="177" t="s">
        <v>131</v>
      </c>
    </row>
    <row r="177" spans="2:65" s="6" customFormat="1" ht="15.75" customHeight="1">
      <c r="B177" s="23"/>
      <c r="C177" s="145" t="s">
        <v>283</v>
      </c>
      <c r="D177" s="145" t="s">
        <v>134</v>
      </c>
      <c r="E177" s="146" t="s">
        <v>347</v>
      </c>
      <c r="F177" s="147" t="s">
        <v>348</v>
      </c>
      <c r="G177" s="148" t="s">
        <v>158</v>
      </c>
      <c r="H177" s="149">
        <v>784.624</v>
      </c>
      <c r="I177" s="150"/>
      <c r="J177" s="151">
        <f>ROUND($I$177*$H$177,2)</f>
        <v>0</v>
      </c>
      <c r="K177" s="147"/>
      <c r="L177" s="43"/>
      <c r="M177" s="152"/>
      <c r="N177" s="153" t="s">
        <v>45</v>
      </c>
      <c r="O177" s="24"/>
      <c r="P177" s="24"/>
      <c r="Q177" s="154">
        <v>0</v>
      </c>
      <c r="R177" s="154">
        <f>$Q$177*$H$177</f>
        <v>0</v>
      </c>
      <c r="S177" s="154">
        <v>0</v>
      </c>
      <c r="T177" s="155">
        <f>$S$177*$H$177</f>
        <v>0</v>
      </c>
      <c r="AR177" s="89" t="s">
        <v>138</v>
      </c>
      <c r="AT177" s="89" t="s">
        <v>134</v>
      </c>
      <c r="AU177" s="89" t="s">
        <v>82</v>
      </c>
      <c r="AY177" s="6" t="s">
        <v>131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138</v>
      </c>
      <c r="BM177" s="89" t="s">
        <v>349</v>
      </c>
    </row>
    <row r="178" spans="2:47" s="6" customFormat="1" ht="16.5" customHeight="1">
      <c r="B178" s="23"/>
      <c r="C178" s="24"/>
      <c r="D178" s="157" t="s">
        <v>140</v>
      </c>
      <c r="E178" s="24"/>
      <c r="F178" s="158" t="s">
        <v>350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140</v>
      </c>
      <c r="AU178" s="6" t="s">
        <v>82</v>
      </c>
    </row>
    <row r="179" spans="2:51" s="6" customFormat="1" ht="15.75" customHeight="1">
      <c r="B179" s="169"/>
      <c r="C179" s="170"/>
      <c r="D179" s="171" t="s">
        <v>162</v>
      </c>
      <c r="E179" s="170"/>
      <c r="F179" s="172" t="s">
        <v>351</v>
      </c>
      <c r="G179" s="170"/>
      <c r="H179" s="173">
        <v>784.624</v>
      </c>
      <c r="J179" s="170"/>
      <c r="K179" s="170"/>
      <c r="L179" s="174"/>
      <c r="M179" s="175"/>
      <c r="N179" s="170"/>
      <c r="O179" s="170"/>
      <c r="P179" s="170"/>
      <c r="Q179" s="170"/>
      <c r="R179" s="170"/>
      <c r="S179" s="170"/>
      <c r="T179" s="176"/>
      <c r="AT179" s="177" t="s">
        <v>162</v>
      </c>
      <c r="AU179" s="177" t="s">
        <v>82</v>
      </c>
      <c r="AV179" s="177" t="s">
        <v>82</v>
      </c>
      <c r="AW179" s="177" t="s">
        <v>74</v>
      </c>
      <c r="AX179" s="177" t="s">
        <v>20</v>
      </c>
      <c r="AY179" s="177" t="s">
        <v>131</v>
      </c>
    </row>
    <row r="180" spans="2:63" s="132" customFormat="1" ht="23.25" customHeight="1">
      <c r="B180" s="133"/>
      <c r="C180" s="134"/>
      <c r="D180" s="134" t="s">
        <v>73</v>
      </c>
      <c r="E180" s="143" t="s">
        <v>352</v>
      </c>
      <c r="F180" s="143" t="s">
        <v>353</v>
      </c>
      <c r="G180" s="134"/>
      <c r="H180" s="134"/>
      <c r="J180" s="144">
        <f>$BK$180</f>
        <v>0</v>
      </c>
      <c r="K180" s="134"/>
      <c r="L180" s="137"/>
      <c r="M180" s="138"/>
      <c r="N180" s="134"/>
      <c r="O180" s="134"/>
      <c r="P180" s="139">
        <f>SUM($P$181:$P$182)</f>
        <v>0</v>
      </c>
      <c r="Q180" s="134"/>
      <c r="R180" s="139">
        <f>SUM($R$181:$R$182)</f>
        <v>0</v>
      </c>
      <c r="S180" s="134"/>
      <c r="T180" s="140">
        <f>SUM($T$181:$T$182)</f>
        <v>0</v>
      </c>
      <c r="AR180" s="141" t="s">
        <v>20</v>
      </c>
      <c r="AT180" s="141" t="s">
        <v>73</v>
      </c>
      <c r="AU180" s="141" t="s">
        <v>82</v>
      </c>
      <c r="AY180" s="141" t="s">
        <v>131</v>
      </c>
      <c r="BK180" s="142">
        <f>SUM($BK$181:$BK$182)</f>
        <v>0</v>
      </c>
    </row>
    <row r="181" spans="2:65" s="6" customFormat="1" ht="15.75" customHeight="1">
      <c r="B181" s="23"/>
      <c r="C181" s="145" t="s">
        <v>354</v>
      </c>
      <c r="D181" s="145" t="s">
        <v>134</v>
      </c>
      <c r="E181" s="146" t="s">
        <v>355</v>
      </c>
      <c r="F181" s="147" t="s">
        <v>356</v>
      </c>
      <c r="G181" s="148" t="s">
        <v>158</v>
      </c>
      <c r="H181" s="149">
        <v>185.343</v>
      </c>
      <c r="I181" s="150"/>
      <c r="J181" s="151">
        <f>ROUND($I$181*$H$181,2)</f>
        <v>0</v>
      </c>
      <c r="K181" s="147"/>
      <c r="L181" s="43"/>
      <c r="M181" s="152"/>
      <c r="N181" s="153" t="s">
        <v>45</v>
      </c>
      <c r="O181" s="24"/>
      <c r="P181" s="24"/>
      <c r="Q181" s="154">
        <v>0</v>
      </c>
      <c r="R181" s="154">
        <f>$Q$181*$H$181</f>
        <v>0</v>
      </c>
      <c r="S181" s="154">
        <v>0</v>
      </c>
      <c r="T181" s="155">
        <f>$S$181*$H$181</f>
        <v>0</v>
      </c>
      <c r="AR181" s="89" t="s">
        <v>138</v>
      </c>
      <c r="AT181" s="89" t="s">
        <v>134</v>
      </c>
      <c r="AU181" s="89" t="s">
        <v>142</v>
      </c>
      <c r="AY181" s="6" t="s">
        <v>131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20</v>
      </c>
      <c r="BK181" s="156">
        <f>ROUND($I$181*$H$181,2)</f>
        <v>0</v>
      </c>
      <c r="BL181" s="89" t="s">
        <v>138</v>
      </c>
      <c r="BM181" s="89" t="s">
        <v>357</v>
      </c>
    </row>
    <row r="182" spans="2:47" s="6" customFormat="1" ht="16.5" customHeight="1">
      <c r="B182" s="23"/>
      <c r="C182" s="24"/>
      <c r="D182" s="157" t="s">
        <v>140</v>
      </c>
      <c r="E182" s="24"/>
      <c r="F182" s="158" t="s">
        <v>358</v>
      </c>
      <c r="G182" s="24"/>
      <c r="H182" s="24"/>
      <c r="J182" s="24"/>
      <c r="K182" s="24"/>
      <c r="L182" s="43"/>
      <c r="M182" s="178"/>
      <c r="N182" s="179"/>
      <c r="O182" s="179"/>
      <c r="P182" s="179"/>
      <c r="Q182" s="179"/>
      <c r="R182" s="179"/>
      <c r="S182" s="179"/>
      <c r="T182" s="180"/>
      <c r="AT182" s="6" t="s">
        <v>140</v>
      </c>
      <c r="AU182" s="6" t="s">
        <v>142</v>
      </c>
    </row>
    <row r="183" spans="2:12" s="6" customFormat="1" ht="7.5" customHeight="1">
      <c r="B183" s="38"/>
      <c r="C183" s="39"/>
      <c r="D183" s="39"/>
      <c r="E183" s="39"/>
      <c r="F183" s="39"/>
      <c r="G183" s="39"/>
      <c r="H183" s="39"/>
      <c r="I183" s="101"/>
      <c r="J183" s="39"/>
      <c r="K183" s="39"/>
      <c r="L183" s="43"/>
    </row>
    <row r="184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showGridLines="0" tabSelected="1" zoomScalePageLayoutView="0" workbookViewId="0" topLeftCell="A1">
      <pane ySplit="1" topLeftCell="A74" activePane="bottomLeft" state="frozen"/>
      <selection pane="topLeft" activeCell="A1" sqref="A1"/>
      <selection pane="bottomLeft" activeCell="I88" sqref="I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1494</v>
      </c>
      <c r="G1" s="318" t="s">
        <v>1495</v>
      </c>
      <c r="H1" s="318"/>
      <c r="I1" s="200"/>
      <c r="J1" s="201" t="s">
        <v>1496</v>
      </c>
      <c r="K1" s="199" t="s">
        <v>98</v>
      </c>
      <c r="L1" s="201" t="s">
        <v>1497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9" t="str">
        <f>'Rekapitulace stavby'!$K$6</f>
        <v>Oprava místní komunikace Nová</v>
      </c>
      <c r="F7" s="311"/>
      <c r="G7" s="311"/>
      <c r="H7" s="311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6" t="s">
        <v>359</v>
      </c>
      <c r="F9" s="299"/>
      <c r="G9" s="299"/>
      <c r="H9" s="29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20.07.2018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 t="s">
        <v>32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4"/>
      <c r="F24" s="320"/>
      <c r="G24" s="320"/>
      <c r="H24" s="3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ROUND(SUM($BE$82:$BE$120),2)</f>
        <v>0</v>
      </c>
      <c r="G30" s="24"/>
      <c r="H30" s="24"/>
      <c r="I30" s="97">
        <v>0.21</v>
      </c>
      <c r="J30" s="96">
        <f>ROUND(SUM($BE$82:$BE$120)*$I$30,2)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ROUND(SUM($BF$82:$BF$120),2)</f>
        <v>0</v>
      </c>
      <c r="G31" s="24"/>
      <c r="H31" s="24"/>
      <c r="I31" s="97">
        <v>0.15</v>
      </c>
      <c r="J31" s="96">
        <f>ROUND(SUM($BF$82:$BF$120)*$I$31,2)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ROUND(SUM($BG$82:$BG$120),2)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ROUND(SUM($BH$82:$BH$120),2)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ROUND(SUM($BI$82:$BI$120),2)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9" t="str">
        <f>$E$7</f>
        <v>Oprava místní komunikace Nová</v>
      </c>
      <c r="F45" s="299"/>
      <c r="G45" s="299"/>
      <c r="H45" s="299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6" t="str">
        <f>$E$9</f>
        <v>SO 200 - Opěrná stěna</v>
      </c>
      <c r="F47" s="299"/>
      <c r="G47" s="299"/>
      <c r="H47" s="29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Velké Přílepy, ulice Nová, 252 63</v>
      </c>
      <c r="G49" s="24"/>
      <c r="H49" s="24"/>
      <c r="I49" s="88" t="s">
        <v>23</v>
      </c>
      <c r="J49" s="52" t="str">
        <f>IF($J$12="","",$J$12)</f>
        <v>20.07.2018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obec Velké Přílepy, Pražská 162, 252 64</v>
      </c>
      <c r="G51" s="24"/>
      <c r="H51" s="24"/>
      <c r="I51" s="88" t="s">
        <v>35</v>
      </c>
      <c r="J51" s="17" t="str">
        <f>$E$21</f>
        <v>Ing. Michal Hadraba, Chalúpeckého, 252 63  Roztoky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103</v>
      </c>
      <c r="D54" s="32"/>
      <c r="E54" s="32"/>
      <c r="F54" s="32"/>
      <c r="G54" s="32"/>
      <c r="H54" s="32"/>
      <c r="I54" s="106"/>
      <c r="J54" s="107" t="s">
        <v>104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105</v>
      </c>
      <c r="D56" s="24"/>
      <c r="E56" s="24"/>
      <c r="F56" s="24"/>
      <c r="G56" s="24"/>
      <c r="H56" s="24"/>
      <c r="J56" s="67">
        <f>ROUND($J$82,2)</f>
        <v>0</v>
      </c>
      <c r="K56" s="27"/>
      <c r="AU56" s="6" t="s">
        <v>106</v>
      </c>
    </row>
    <row r="57" spans="2:11" s="73" customFormat="1" ht="25.5" customHeight="1">
      <c r="B57" s="108"/>
      <c r="C57" s="109"/>
      <c r="D57" s="110" t="s">
        <v>107</v>
      </c>
      <c r="E57" s="110"/>
      <c r="F57" s="110"/>
      <c r="G57" s="110"/>
      <c r="H57" s="110"/>
      <c r="I57" s="111"/>
      <c r="J57" s="112">
        <f>ROUND($J$83,2)</f>
        <v>0</v>
      </c>
      <c r="K57" s="113"/>
    </row>
    <row r="58" spans="2:11" s="114" customFormat="1" ht="21" customHeight="1">
      <c r="B58" s="115"/>
      <c r="C58" s="116"/>
      <c r="D58" s="117" t="s">
        <v>108</v>
      </c>
      <c r="E58" s="117"/>
      <c r="F58" s="117"/>
      <c r="G58" s="117"/>
      <c r="H58" s="117"/>
      <c r="I58" s="118"/>
      <c r="J58" s="119">
        <f>ROUND($J$84,2)</f>
        <v>0</v>
      </c>
      <c r="K58" s="120"/>
    </row>
    <row r="59" spans="2:11" s="114" customFormat="1" ht="21" customHeight="1">
      <c r="B59" s="115"/>
      <c r="C59" s="116"/>
      <c r="D59" s="117" t="s">
        <v>109</v>
      </c>
      <c r="E59" s="117"/>
      <c r="F59" s="117"/>
      <c r="G59" s="117"/>
      <c r="H59" s="117"/>
      <c r="I59" s="118"/>
      <c r="J59" s="119">
        <f>ROUND($J$102,2)</f>
        <v>0</v>
      </c>
      <c r="K59" s="120"/>
    </row>
    <row r="60" spans="2:11" s="114" customFormat="1" ht="21" customHeight="1">
      <c r="B60" s="115"/>
      <c r="C60" s="116"/>
      <c r="D60" s="117" t="s">
        <v>360</v>
      </c>
      <c r="E60" s="117"/>
      <c r="F60" s="117"/>
      <c r="G60" s="117"/>
      <c r="H60" s="117"/>
      <c r="I60" s="118"/>
      <c r="J60" s="119">
        <f>ROUND($J$107,2)</f>
        <v>0</v>
      </c>
      <c r="K60" s="120"/>
    </row>
    <row r="61" spans="2:11" s="114" customFormat="1" ht="21" customHeight="1">
      <c r="B61" s="115"/>
      <c r="C61" s="116"/>
      <c r="D61" s="117" t="s">
        <v>112</v>
      </c>
      <c r="E61" s="117"/>
      <c r="F61" s="117"/>
      <c r="G61" s="117"/>
      <c r="H61" s="117"/>
      <c r="I61" s="118"/>
      <c r="J61" s="119">
        <f>ROUND($J$115,2)</f>
        <v>0</v>
      </c>
      <c r="K61" s="120"/>
    </row>
    <row r="62" spans="2:11" s="114" customFormat="1" ht="15.75" customHeight="1">
      <c r="B62" s="115"/>
      <c r="C62" s="116"/>
      <c r="D62" s="117" t="s">
        <v>113</v>
      </c>
      <c r="E62" s="117"/>
      <c r="F62" s="117"/>
      <c r="G62" s="117"/>
      <c r="H62" s="117"/>
      <c r="I62" s="118"/>
      <c r="J62" s="119">
        <f>ROUND($J$118,2)</f>
        <v>0</v>
      </c>
      <c r="K62" s="120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114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19" t="str">
        <f>$E$7</f>
        <v>Oprava místní komunikace Nová</v>
      </c>
      <c r="F72" s="299"/>
      <c r="G72" s="299"/>
      <c r="H72" s="299"/>
      <c r="J72" s="24"/>
      <c r="K72" s="24"/>
      <c r="L72" s="43"/>
    </row>
    <row r="73" spans="2:12" s="6" customFormat="1" ht="15" customHeight="1">
      <c r="B73" s="23"/>
      <c r="C73" s="19" t="s">
        <v>100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96" t="str">
        <f>$E$9</f>
        <v>SO 200 - Opěrná stěna</v>
      </c>
      <c r="F74" s="299"/>
      <c r="G74" s="299"/>
      <c r="H74" s="299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Velké Přílepy, ulice Nová, 252 63</v>
      </c>
      <c r="G76" s="24"/>
      <c r="H76" s="24"/>
      <c r="I76" s="88" t="s">
        <v>23</v>
      </c>
      <c r="J76" s="52" t="str">
        <f>IF($J$12="","",$J$12)</f>
        <v>20.07.2018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obec Velké Přílepy, Pražská 162, 252 64</v>
      </c>
      <c r="G78" s="24"/>
      <c r="H78" s="24"/>
      <c r="I78" s="88" t="s">
        <v>35</v>
      </c>
      <c r="J78" s="17" t="str">
        <f>$E$21</f>
        <v>Ing. Michal Hadraba, Chalúpeckého, 252 63  Roztoky</v>
      </c>
      <c r="K78" s="24"/>
      <c r="L78" s="43"/>
    </row>
    <row r="79" spans="2:12" s="6" customFormat="1" ht="15" customHeight="1">
      <c r="B79" s="23"/>
      <c r="C79" s="19" t="s">
        <v>33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1" customFormat="1" ht="30" customHeight="1">
      <c r="B81" s="122"/>
      <c r="C81" s="123" t="s">
        <v>115</v>
      </c>
      <c r="D81" s="124" t="s">
        <v>59</v>
      </c>
      <c r="E81" s="124" t="s">
        <v>55</v>
      </c>
      <c r="F81" s="124" t="s">
        <v>116</v>
      </c>
      <c r="G81" s="124" t="s">
        <v>117</v>
      </c>
      <c r="H81" s="124" t="s">
        <v>118</v>
      </c>
      <c r="I81" s="125" t="s">
        <v>119</v>
      </c>
      <c r="J81" s="124" t="s">
        <v>120</v>
      </c>
      <c r="K81" s="126" t="s">
        <v>121</v>
      </c>
      <c r="L81" s="127"/>
      <c r="M81" s="59" t="s">
        <v>122</v>
      </c>
      <c r="N81" s="60" t="s">
        <v>44</v>
      </c>
      <c r="O81" s="60" t="s">
        <v>123</v>
      </c>
      <c r="P81" s="60" t="s">
        <v>124</v>
      </c>
      <c r="Q81" s="60" t="s">
        <v>125</v>
      </c>
      <c r="R81" s="60" t="s">
        <v>126</v>
      </c>
      <c r="S81" s="60" t="s">
        <v>127</v>
      </c>
      <c r="T81" s="61" t="s">
        <v>128</v>
      </c>
    </row>
    <row r="82" spans="2:63" s="6" customFormat="1" ht="30" customHeight="1">
      <c r="B82" s="23"/>
      <c r="C82" s="66" t="s">
        <v>105</v>
      </c>
      <c r="D82" s="24"/>
      <c r="E82" s="24"/>
      <c r="F82" s="24"/>
      <c r="G82" s="24"/>
      <c r="H82" s="24"/>
      <c r="J82" s="128">
        <f>$BK$82</f>
        <v>0</v>
      </c>
      <c r="K82" s="24"/>
      <c r="L82" s="43"/>
      <c r="M82" s="63"/>
      <c r="N82" s="64"/>
      <c r="O82" s="64"/>
      <c r="P82" s="129">
        <f>$P$83</f>
        <v>0</v>
      </c>
      <c r="Q82" s="64"/>
      <c r="R82" s="129">
        <f>$R$83</f>
        <v>67.52793999999999</v>
      </c>
      <c r="S82" s="64"/>
      <c r="T82" s="130">
        <f>$T$83</f>
        <v>0</v>
      </c>
      <c r="AT82" s="6" t="s">
        <v>73</v>
      </c>
      <c r="AU82" s="6" t="s">
        <v>106</v>
      </c>
      <c r="BK82" s="131">
        <f>$BK$83</f>
        <v>0</v>
      </c>
    </row>
    <row r="83" spans="2:63" s="132" customFormat="1" ht="37.5" customHeight="1">
      <c r="B83" s="133"/>
      <c r="C83" s="134"/>
      <c r="D83" s="134" t="s">
        <v>73</v>
      </c>
      <c r="E83" s="135" t="s">
        <v>129</v>
      </c>
      <c r="F83" s="135" t="s">
        <v>130</v>
      </c>
      <c r="G83" s="134"/>
      <c r="H83" s="134"/>
      <c r="J83" s="136">
        <f>$BK$83</f>
        <v>0</v>
      </c>
      <c r="K83" s="134"/>
      <c r="L83" s="137"/>
      <c r="M83" s="138"/>
      <c r="N83" s="134"/>
      <c r="O83" s="134"/>
      <c r="P83" s="139">
        <f>$P$84+$P$102+$P$107+$P$115</f>
        <v>0</v>
      </c>
      <c r="Q83" s="134"/>
      <c r="R83" s="139">
        <f>$R$84+$R$102+$R$107+$R$115</f>
        <v>67.52793999999999</v>
      </c>
      <c r="S83" s="134"/>
      <c r="T83" s="140">
        <f>$T$84+$T$102+$T$107+$T$115</f>
        <v>0</v>
      </c>
      <c r="AR83" s="141" t="s">
        <v>20</v>
      </c>
      <c r="AT83" s="141" t="s">
        <v>73</v>
      </c>
      <c r="AU83" s="141" t="s">
        <v>74</v>
      </c>
      <c r="AY83" s="141" t="s">
        <v>131</v>
      </c>
      <c r="BK83" s="142">
        <f>$BK$84+$BK$102+$BK$107+$BK$115</f>
        <v>0</v>
      </c>
    </row>
    <row r="84" spans="2:63" s="132" customFormat="1" ht="21" customHeight="1">
      <c r="B84" s="133"/>
      <c r="C84" s="134"/>
      <c r="D84" s="134" t="s">
        <v>73</v>
      </c>
      <c r="E84" s="143" t="s">
        <v>20</v>
      </c>
      <c r="F84" s="143" t="s">
        <v>132</v>
      </c>
      <c r="G84" s="134"/>
      <c r="H84" s="134"/>
      <c r="J84" s="144">
        <f>$BK$84</f>
        <v>0</v>
      </c>
      <c r="K84" s="134"/>
      <c r="L84" s="137"/>
      <c r="M84" s="138"/>
      <c r="N84" s="134"/>
      <c r="O84" s="134"/>
      <c r="P84" s="139">
        <f>SUM($P$85:$P$101)</f>
        <v>0</v>
      </c>
      <c r="Q84" s="134"/>
      <c r="R84" s="139">
        <f>SUM($R$85:$R$101)</f>
        <v>0</v>
      </c>
      <c r="S84" s="134"/>
      <c r="T84" s="140">
        <f>SUM($T$85:$T$101)</f>
        <v>0</v>
      </c>
      <c r="AR84" s="141" t="s">
        <v>20</v>
      </c>
      <c r="AT84" s="141" t="s">
        <v>73</v>
      </c>
      <c r="AU84" s="141" t="s">
        <v>20</v>
      </c>
      <c r="AY84" s="141" t="s">
        <v>131</v>
      </c>
      <c r="BK84" s="142">
        <f>SUM($BK$85:$BK$101)</f>
        <v>0</v>
      </c>
    </row>
    <row r="85" spans="2:65" s="6" customFormat="1" ht="15.75" customHeight="1">
      <c r="B85" s="23"/>
      <c r="C85" s="145" t="s">
        <v>20</v>
      </c>
      <c r="D85" s="145" t="s">
        <v>134</v>
      </c>
      <c r="E85" s="146" t="s">
        <v>361</v>
      </c>
      <c r="F85" s="147" t="s">
        <v>362</v>
      </c>
      <c r="G85" s="148" t="s">
        <v>173</v>
      </c>
      <c r="H85" s="149">
        <v>47.12</v>
      </c>
      <c r="I85" s="150"/>
      <c r="J85" s="151">
        <f>ROUND($I$85*$H$85,2)</f>
        <v>0</v>
      </c>
      <c r="K85" s="147"/>
      <c r="L85" s="43"/>
      <c r="M85" s="152"/>
      <c r="N85" s="153" t="s">
        <v>45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138</v>
      </c>
      <c r="AT85" s="89" t="s">
        <v>134</v>
      </c>
      <c r="AU85" s="89" t="s">
        <v>82</v>
      </c>
      <c r="AY85" s="6" t="s">
        <v>131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138</v>
      </c>
      <c r="BM85" s="89" t="s">
        <v>363</v>
      </c>
    </row>
    <row r="86" spans="2:47" s="6" customFormat="1" ht="27" customHeight="1">
      <c r="B86" s="23"/>
      <c r="C86" s="24"/>
      <c r="D86" s="157" t="s">
        <v>140</v>
      </c>
      <c r="E86" s="24"/>
      <c r="F86" s="158" t="s">
        <v>364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140</v>
      </c>
      <c r="AU86" s="6" t="s">
        <v>82</v>
      </c>
    </row>
    <row r="87" spans="2:51" s="6" customFormat="1" ht="15.75" customHeight="1">
      <c r="B87" s="169"/>
      <c r="C87" s="170"/>
      <c r="D87" s="171" t="s">
        <v>162</v>
      </c>
      <c r="E87" s="170"/>
      <c r="F87" s="172" t="s">
        <v>365</v>
      </c>
      <c r="G87" s="170"/>
      <c r="H87" s="173">
        <v>47.12</v>
      </c>
      <c r="J87" s="170"/>
      <c r="K87" s="170"/>
      <c r="L87" s="174"/>
      <c r="M87" s="175"/>
      <c r="N87" s="170"/>
      <c r="O87" s="170"/>
      <c r="P87" s="170"/>
      <c r="Q87" s="170"/>
      <c r="R87" s="170"/>
      <c r="S87" s="170"/>
      <c r="T87" s="176"/>
      <c r="AT87" s="177" t="s">
        <v>162</v>
      </c>
      <c r="AU87" s="177" t="s">
        <v>82</v>
      </c>
      <c r="AV87" s="177" t="s">
        <v>82</v>
      </c>
      <c r="AW87" s="177" t="s">
        <v>106</v>
      </c>
      <c r="AX87" s="177" t="s">
        <v>20</v>
      </c>
      <c r="AY87" s="177" t="s">
        <v>131</v>
      </c>
    </row>
    <row r="88" spans="2:65" s="6" customFormat="1" ht="15.75" customHeight="1">
      <c r="B88" s="23"/>
      <c r="C88" s="145" t="s">
        <v>82</v>
      </c>
      <c r="D88" s="145" t="s">
        <v>134</v>
      </c>
      <c r="E88" s="146" t="s">
        <v>366</v>
      </c>
      <c r="F88" s="147" t="s">
        <v>367</v>
      </c>
      <c r="G88" s="148" t="s">
        <v>173</v>
      </c>
      <c r="H88" s="149">
        <v>80</v>
      </c>
      <c r="I88" s="150"/>
      <c r="J88" s="151">
        <f>ROUND($I$88*$H$88,2)</f>
        <v>0</v>
      </c>
      <c r="K88" s="147"/>
      <c r="L88" s="43"/>
      <c r="M88" s="152"/>
      <c r="N88" s="153" t="s">
        <v>45</v>
      </c>
      <c r="O88" s="24"/>
      <c r="P88" s="24"/>
      <c r="Q88" s="154">
        <v>0</v>
      </c>
      <c r="R88" s="154">
        <f>$Q$88*$H$88</f>
        <v>0</v>
      </c>
      <c r="S88" s="154">
        <v>0</v>
      </c>
      <c r="T88" s="155">
        <f>$S$88*$H$88</f>
        <v>0</v>
      </c>
      <c r="AR88" s="89" t="s">
        <v>138</v>
      </c>
      <c r="AT88" s="89" t="s">
        <v>134</v>
      </c>
      <c r="AU88" s="89" t="s">
        <v>82</v>
      </c>
      <c r="AY88" s="6" t="s">
        <v>131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138</v>
      </c>
      <c r="BM88" s="89" t="s">
        <v>368</v>
      </c>
    </row>
    <row r="89" spans="2:51" s="6" customFormat="1" ht="15.75" customHeight="1">
      <c r="B89" s="169"/>
      <c r="C89" s="170"/>
      <c r="D89" s="157" t="s">
        <v>162</v>
      </c>
      <c r="E89" s="172"/>
      <c r="F89" s="172" t="s">
        <v>369</v>
      </c>
      <c r="G89" s="170"/>
      <c r="H89" s="173">
        <v>80</v>
      </c>
      <c r="J89" s="170"/>
      <c r="K89" s="170"/>
      <c r="L89" s="174"/>
      <c r="M89" s="175"/>
      <c r="N89" s="170"/>
      <c r="O89" s="170"/>
      <c r="P89" s="170"/>
      <c r="Q89" s="170"/>
      <c r="R89" s="170"/>
      <c r="S89" s="170"/>
      <c r="T89" s="176"/>
      <c r="AT89" s="177" t="s">
        <v>162</v>
      </c>
      <c r="AU89" s="177" t="s">
        <v>82</v>
      </c>
      <c r="AV89" s="177" t="s">
        <v>82</v>
      </c>
      <c r="AW89" s="177" t="s">
        <v>106</v>
      </c>
      <c r="AX89" s="177" t="s">
        <v>20</v>
      </c>
      <c r="AY89" s="177" t="s">
        <v>131</v>
      </c>
    </row>
    <row r="90" spans="2:65" s="6" customFormat="1" ht="15.75" customHeight="1">
      <c r="B90" s="23"/>
      <c r="C90" s="145" t="s">
        <v>142</v>
      </c>
      <c r="D90" s="145" t="s">
        <v>134</v>
      </c>
      <c r="E90" s="146" t="s">
        <v>370</v>
      </c>
      <c r="F90" s="147" t="s">
        <v>371</v>
      </c>
      <c r="G90" s="148" t="s">
        <v>173</v>
      </c>
      <c r="H90" s="149">
        <v>7.2</v>
      </c>
      <c r="I90" s="150"/>
      <c r="J90" s="151">
        <f>ROUND($I$90*$H$90,2)</f>
        <v>0</v>
      </c>
      <c r="K90" s="147"/>
      <c r="L90" s="43"/>
      <c r="M90" s="152"/>
      <c r="N90" s="153" t="s">
        <v>45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138</v>
      </c>
      <c r="AT90" s="89" t="s">
        <v>134</v>
      </c>
      <c r="AU90" s="89" t="s">
        <v>82</v>
      </c>
      <c r="AY90" s="6" t="s">
        <v>131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138</v>
      </c>
      <c r="BM90" s="89" t="s">
        <v>372</v>
      </c>
    </row>
    <row r="91" spans="2:47" s="6" customFormat="1" ht="27" customHeight="1">
      <c r="B91" s="23"/>
      <c r="C91" s="24"/>
      <c r="D91" s="157" t="s">
        <v>140</v>
      </c>
      <c r="E91" s="24"/>
      <c r="F91" s="158" t="s">
        <v>373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140</v>
      </c>
      <c r="AU91" s="6" t="s">
        <v>82</v>
      </c>
    </row>
    <row r="92" spans="2:65" s="6" customFormat="1" ht="15.75" customHeight="1">
      <c r="B92" s="23"/>
      <c r="C92" s="145" t="s">
        <v>186</v>
      </c>
      <c r="D92" s="145" t="s">
        <v>134</v>
      </c>
      <c r="E92" s="146" t="s">
        <v>182</v>
      </c>
      <c r="F92" s="147" t="s">
        <v>183</v>
      </c>
      <c r="G92" s="148" t="s">
        <v>173</v>
      </c>
      <c r="H92" s="149">
        <v>87.2</v>
      </c>
      <c r="I92" s="150"/>
      <c r="J92" s="151">
        <f>ROUND($I$92*$H$92,2)</f>
        <v>0</v>
      </c>
      <c r="K92" s="147"/>
      <c r="L92" s="43"/>
      <c r="M92" s="152"/>
      <c r="N92" s="153" t="s">
        <v>45</v>
      </c>
      <c r="O92" s="24"/>
      <c r="P92" s="24"/>
      <c r="Q92" s="154">
        <v>0</v>
      </c>
      <c r="R92" s="154">
        <f>$Q$92*$H$92</f>
        <v>0</v>
      </c>
      <c r="S92" s="154">
        <v>0</v>
      </c>
      <c r="T92" s="155">
        <f>$S$92*$H$92</f>
        <v>0</v>
      </c>
      <c r="AR92" s="89" t="s">
        <v>138</v>
      </c>
      <c r="AT92" s="89" t="s">
        <v>134</v>
      </c>
      <c r="AU92" s="89" t="s">
        <v>82</v>
      </c>
      <c r="AY92" s="6" t="s">
        <v>131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20</v>
      </c>
      <c r="BK92" s="156">
        <f>ROUND($I$92*$H$92,2)</f>
        <v>0</v>
      </c>
      <c r="BL92" s="89" t="s">
        <v>138</v>
      </c>
      <c r="BM92" s="89" t="s">
        <v>374</v>
      </c>
    </row>
    <row r="93" spans="2:47" s="6" customFormat="1" ht="16.5" customHeight="1">
      <c r="B93" s="23"/>
      <c r="C93" s="24"/>
      <c r="D93" s="157" t="s">
        <v>140</v>
      </c>
      <c r="E93" s="24"/>
      <c r="F93" s="158" t="s">
        <v>185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140</v>
      </c>
      <c r="AU93" s="6" t="s">
        <v>82</v>
      </c>
    </row>
    <row r="94" spans="2:51" s="6" customFormat="1" ht="15.75" customHeight="1">
      <c r="B94" s="169"/>
      <c r="C94" s="170"/>
      <c r="D94" s="171" t="s">
        <v>162</v>
      </c>
      <c r="E94" s="170"/>
      <c r="F94" s="172" t="s">
        <v>375</v>
      </c>
      <c r="G94" s="170"/>
      <c r="H94" s="173">
        <v>87.2</v>
      </c>
      <c r="J94" s="170"/>
      <c r="K94" s="170"/>
      <c r="L94" s="174"/>
      <c r="M94" s="175"/>
      <c r="N94" s="170"/>
      <c r="O94" s="170"/>
      <c r="P94" s="170"/>
      <c r="Q94" s="170"/>
      <c r="R94" s="170"/>
      <c r="S94" s="170"/>
      <c r="T94" s="176"/>
      <c r="AT94" s="177" t="s">
        <v>162</v>
      </c>
      <c r="AU94" s="177" t="s">
        <v>82</v>
      </c>
      <c r="AV94" s="177" t="s">
        <v>82</v>
      </c>
      <c r="AW94" s="177" t="s">
        <v>106</v>
      </c>
      <c r="AX94" s="177" t="s">
        <v>20</v>
      </c>
      <c r="AY94" s="177" t="s">
        <v>131</v>
      </c>
    </row>
    <row r="95" spans="2:65" s="6" customFormat="1" ht="15.75" customHeight="1">
      <c r="B95" s="23"/>
      <c r="C95" s="145" t="s">
        <v>138</v>
      </c>
      <c r="D95" s="145" t="s">
        <v>134</v>
      </c>
      <c r="E95" s="146" t="s">
        <v>187</v>
      </c>
      <c r="F95" s="147" t="s">
        <v>188</v>
      </c>
      <c r="G95" s="148" t="s">
        <v>173</v>
      </c>
      <c r="H95" s="149">
        <v>7.2</v>
      </c>
      <c r="I95" s="150"/>
      <c r="J95" s="151">
        <f>ROUND($I$95*$H$95,2)</f>
        <v>0</v>
      </c>
      <c r="K95" s="147"/>
      <c r="L95" s="43"/>
      <c r="M95" s="152"/>
      <c r="N95" s="153" t="s">
        <v>45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138</v>
      </c>
      <c r="AT95" s="89" t="s">
        <v>134</v>
      </c>
      <c r="AU95" s="89" t="s">
        <v>82</v>
      </c>
      <c r="AY95" s="6" t="s">
        <v>131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138</v>
      </c>
      <c r="BM95" s="89" t="s">
        <v>376</v>
      </c>
    </row>
    <row r="96" spans="2:47" s="6" customFormat="1" ht="16.5" customHeight="1">
      <c r="B96" s="23"/>
      <c r="C96" s="24"/>
      <c r="D96" s="157" t="s">
        <v>140</v>
      </c>
      <c r="E96" s="24"/>
      <c r="F96" s="158" t="s">
        <v>188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140</v>
      </c>
      <c r="AU96" s="6" t="s">
        <v>82</v>
      </c>
    </row>
    <row r="97" spans="2:65" s="6" customFormat="1" ht="15.75" customHeight="1">
      <c r="B97" s="23"/>
      <c r="C97" s="145" t="s">
        <v>248</v>
      </c>
      <c r="D97" s="145" t="s">
        <v>134</v>
      </c>
      <c r="E97" s="146" t="s">
        <v>192</v>
      </c>
      <c r="F97" s="147" t="s">
        <v>193</v>
      </c>
      <c r="G97" s="148" t="s">
        <v>158</v>
      </c>
      <c r="H97" s="149">
        <v>12.96</v>
      </c>
      <c r="I97" s="150"/>
      <c r="J97" s="151">
        <f>ROUND($I$97*$H$97,2)</f>
        <v>0</v>
      </c>
      <c r="K97" s="147"/>
      <c r="L97" s="43"/>
      <c r="M97" s="152"/>
      <c r="N97" s="153" t="s">
        <v>45</v>
      </c>
      <c r="O97" s="24"/>
      <c r="P97" s="24"/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138</v>
      </c>
      <c r="AT97" s="89" t="s">
        <v>134</v>
      </c>
      <c r="AU97" s="89" t="s">
        <v>82</v>
      </c>
      <c r="AY97" s="6" t="s">
        <v>131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138</v>
      </c>
      <c r="BM97" s="89" t="s">
        <v>377</v>
      </c>
    </row>
    <row r="98" spans="2:47" s="6" customFormat="1" ht="16.5" customHeight="1">
      <c r="B98" s="23"/>
      <c r="C98" s="24"/>
      <c r="D98" s="157" t="s">
        <v>140</v>
      </c>
      <c r="E98" s="24"/>
      <c r="F98" s="158" t="s">
        <v>195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140</v>
      </c>
      <c r="AU98" s="6" t="s">
        <v>82</v>
      </c>
    </row>
    <row r="99" spans="2:51" s="6" customFormat="1" ht="15.75" customHeight="1">
      <c r="B99" s="169"/>
      <c r="C99" s="170"/>
      <c r="D99" s="171" t="s">
        <v>162</v>
      </c>
      <c r="E99" s="170"/>
      <c r="F99" s="172" t="s">
        <v>378</v>
      </c>
      <c r="G99" s="170"/>
      <c r="H99" s="173">
        <v>12.96</v>
      </c>
      <c r="J99" s="170"/>
      <c r="K99" s="170"/>
      <c r="L99" s="174"/>
      <c r="M99" s="175"/>
      <c r="N99" s="170"/>
      <c r="O99" s="170"/>
      <c r="P99" s="170"/>
      <c r="Q99" s="170"/>
      <c r="R99" s="170"/>
      <c r="S99" s="170"/>
      <c r="T99" s="176"/>
      <c r="AT99" s="177" t="s">
        <v>162</v>
      </c>
      <c r="AU99" s="177" t="s">
        <v>82</v>
      </c>
      <c r="AV99" s="177" t="s">
        <v>82</v>
      </c>
      <c r="AW99" s="177" t="s">
        <v>74</v>
      </c>
      <c r="AX99" s="177" t="s">
        <v>20</v>
      </c>
      <c r="AY99" s="177" t="s">
        <v>131</v>
      </c>
    </row>
    <row r="100" spans="2:65" s="6" customFormat="1" ht="15.75" customHeight="1">
      <c r="B100" s="23"/>
      <c r="C100" s="145" t="s">
        <v>25</v>
      </c>
      <c r="D100" s="145" t="s">
        <v>134</v>
      </c>
      <c r="E100" s="146" t="s">
        <v>379</v>
      </c>
      <c r="F100" s="147" t="s">
        <v>380</v>
      </c>
      <c r="G100" s="148" t="s">
        <v>173</v>
      </c>
      <c r="H100" s="149">
        <v>40</v>
      </c>
      <c r="I100" s="150"/>
      <c r="J100" s="151">
        <f>ROUND($I$100*$H$100,2)</f>
        <v>0</v>
      </c>
      <c r="K100" s="147"/>
      <c r="L100" s="43"/>
      <c r="M100" s="152"/>
      <c r="N100" s="153" t="s">
        <v>45</v>
      </c>
      <c r="O100" s="24"/>
      <c r="P100" s="24"/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138</v>
      </c>
      <c r="AT100" s="89" t="s">
        <v>134</v>
      </c>
      <c r="AU100" s="89" t="s">
        <v>82</v>
      </c>
      <c r="AY100" s="6" t="s">
        <v>131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138</v>
      </c>
      <c r="BM100" s="89" t="s">
        <v>381</v>
      </c>
    </row>
    <row r="101" spans="2:47" s="6" customFormat="1" ht="27" customHeight="1">
      <c r="B101" s="23"/>
      <c r="C101" s="24"/>
      <c r="D101" s="157" t="s">
        <v>140</v>
      </c>
      <c r="E101" s="24"/>
      <c r="F101" s="158" t="s">
        <v>382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140</v>
      </c>
      <c r="AU101" s="6" t="s">
        <v>82</v>
      </c>
    </row>
    <row r="102" spans="2:63" s="132" customFormat="1" ht="30.75" customHeight="1">
      <c r="B102" s="133"/>
      <c r="C102" s="134"/>
      <c r="D102" s="134" t="s">
        <v>73</v>
      </c>
      <c r="E102" s="143" t="s">
        <v>82</v>
      </c>
      <c r="F102" s="143" t="s">
        <v>235</v>
      </c>
      <c r="G102" s="134"/>
      <c r="H102" s="134"/>
      <c r="J102" s="144">
        <f>$BK$102</f>
        <v>0</v>
      </c>
      <c r="K102" s="134"/>
      <c r="L102" s="137"/>
      <c r="M102" s="138"/>
      <c r="N102" s="134"/>
      <c r="O102" s="134"/>
      <c r="P102" s="139">
        <f>SUM($P$103:$P$106)</f>
        <v>0</v>
      </c>
      <c r="Q102" s="134"/>
      <c r="R102" s="139">
        <f>SUM($R$103:$R$106)</f>
        <v>24.508</v>
      </c>
      <c r="S102" s="134"/>
      <c r="T102" s="140">
        <f>SUM($T$103:$T$106)</f>
        <v>0</v>
      </c>
      <c r="AR102" s="141" t="s">
        <v>20</v>
      </c>
      <c r="AT102" s="141" t="s">
        <v>73</v>
      </c>
      <c r="AU102" s="141" t="s">
        <v>20</v>
      </c>
      <c r="AY102" s="141" t="s">
        <v>131</v>
      </c>
      <c r="BK102" s="142">
        <f>SUM($BK$103:$BK$106)</f>
        <v>0</v>
      </c>
    </row>
    <row r="103" spans="2:65" s="6" customFormat="1" ht="15.75" customHeight="1">
      <c r="B103" s="23"/>
      <c r="C103" s="145" t="s">
        <v>159</v>
      </c>
      <c r="D103" s="145" t="s">
        <v>134</v>
      </c>
      <c r="E103" s="146" t="s">
        <v>383</v>
      </c>
      <c r="F103" s="147" t="s">
        <v>384</v>
      </c>
      <c r="G103" s="148" t="s">
        <v>173</v>
      </c>
      <c r="H103" s="149">
        <v>15</v>
      </c>
      <c r="I103" s="150"/>
      <c r="J103" s="151">
        <f>ROUND($I$103*$H$103,2)</f>
        <v>0</v>
      </c>
      <c r="K103" s="147"/>
      <c r="L103" s="43"/>
      <c r="M103" s="152"/>
      <c r="N103" s="153" t="s">
        <v>45</v>
      </c>
      <c r="O103" s="24"/>
      <c r="P103" s="24"/>
      <c r="Q103" s="154">
        <v>1.63</v>
      </c>
      <c r="R103" s="154">
        <f>$Q$103*$H$103</f>
        <v>24.45</v>
      </c>
      <c r="S103" s="154">
        <v>0</v>
      </c>
      <c r="T103" s="155">
        <f>$S$103*$H$103</f>
        <v>0</v>
      </c>
      <c r="AR103" s="89" t="s">
        <v>138</v>
      </c>
      <c r="AT103" s="89" t="s">
        <v>134</v>
      </c>
      <c r="AU103" s="89" t="s">
        <v>82</v>
      </c>
      <c r="AY103" s="6" t="s">
        <v>131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138</v>
      </c>
      <c r="BM103" s="89" t="s">
        <v>385</v>
      </c>
    </row>
    <row r="104" spans="2:47" s="6" customFormat="1" ht="27" customHeight="1">
      <c r="B104" s="23"/>
      <c r="C104" s="24"/>
      <c r="D104" s="157" t="s">
        <v>140</v>
      </c>
      <c r="E104" s="24"/>
      <c r="F104" s="158" t="s">
        <v>386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140</v>
      </c>
      <c r="AU104" s="6" t="s">
        <v>82</v>
      </c>
    </row>
    <row r="105" spans="2:65" s="6" customFormat="1" ht="15.75" customHeight="1">
      <c r="B105" s="23"/>
      <c r="C105" s="145" t="s">
        <v>191</v>
      </c>
      <c r="D105" s="145" t="s">
        <v>134</v>
      </c>
      <c r="E105" s="146" t="s">
        <v>387</v>
      </c>
      <c r="F105" s="147" t="s">
        <v>388</v>
      </c>
      <c r="G105" s="148" t="s">
        <v>239</v>
      </c>
      <c r="H105" s="149">
        <v>50</v>
      </c>
      <c r="I105" s="150"/>
      <c r="J105" s="151">
        <f>ROUND($I$105*$H$105,2)</f>
        <v>0</v>
      </c>
      <c r="K105" s="147"/>
      <c r="L105" s="43"/>
      <c r="M105" s="152"/>
      <c r="N105" s="153" t="s">
        <v>45</v>
      </c>
      <c r="O105" s="24"/>
      <c r="P105" s="24"/>
      <c r="Q105" s="154">
        <v>0.00116</v>
      </c>
      <c r="R105" s="154">
        <f>$Q$105*$H$105</f>
        <v>0.058</v>
      </c>
      <c r="S105" s="154">
        <v>0</v>
      </c>
      <c r="T105" s="155">
        <f>$S$105*$H$105</f>
        <v>0</v>
      </c>
      <c r="AR105" s="89" t="s">
        <v>138</v>
      </c>
      <c r="AT105" s="89" t="s">
        <v>134</v>
      </c>
      <c r="AU105" s="89" t="s">
        <v>82</v>
      </c>
      <c r="AY105" s="6" t="s">
        <v>131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138</v>
      </c>
      <c r="BM105" s="89" t="s">
        <v>389</v>
      </c>
    </row>
    <row r="106" spans="2:47" s="6" customFormat="1" ht="16.5" customHeight="1">
      <c r="B106" s="23"/>
      <c r="C106" s="24"/>
      <c r="D106" s="157" t="s">
        <v>140</v>
      </c>
      <c r="E106" s="24"/>
      <c r="F106" s="158" t="s">
        <v>390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140</v>
      </c>
      <c r="AU106" s="6" t="s">
        <v>82</v>
      </c>
    </row>
    <row r="107" spans="2:63" s="132" customFormat="1" ht="30.75" customHeight="1">
      <c r="B107" s="133"/>
      <c r="C107" s="134"/>
      <c r="D107" s="134" t="s">
        <v>73</v>
      </c>
      <c r="E107" s="143" t="s">
        <v>142</v>
      </c>
      <c r="F107" s="143" t="s">
        <v>391</v>
      </c>
      <c r="G107" s="134"/>
      <c r="H107" s="134"/>
      <c r="J107" s="144">
        <f>$BK$107</f>
        <v>0</v>
      </c>
      <c r="K107" s="134"/>
      <c r="L107" s="137"/>
      <c r="M107" s="138"/>
      <c r="N107" s="134"/>
      <c r="O107" s="134"/>
      <c r="P107" s="139">
        <f>SUM($P$108:$P$114)</f>
        <v>0</v>
      </c>
      <c r="Q107" s="134"/>
      <c r="R107" s="139">
        <f>SUM($R$108:$R$114)</f>
        <v>42.972939999999994</v>
      </c>
      <c r="S107" s="134"/>
      <c r="T107" s="140">
        <f>SUM($T$108:$T$114)</f>
        <v>0</v>
      </c>
      <c r="AR107" s="141" t="s">
        <v>20</v>
      </c>
      <c r="AT107" s="141" t="s">
        <v>73</v>
      </c>
      <c r="AU107" s="141" t="s">
        <v>20</v>
      </c>
      <c r="AY107" s="141" t="s">
        <v>131</v>
      </c>
      <c r="BK107" s="142">
        <f>SUM($BK$108:$BK$114)</f>
        <v>0</v>
      </c>
    </row>
    <row r="108" spans="2:65" s="6" customFormat="1" ht="15.75" customHeight="1">
      <c r="B108" s="23"/>
      <c r="C108" s="145" t="s">
        <v>306</v>
      </c>
      <c r="D108" s="145" t="s">
        <v>134</v>
      </c>
      <c r="E108" s="146" t="s">
        <v>392</v>
      </c>
      <c r="F108" s="147" t="s">
        <v>393</v>
      </c>
      <c r="G108" s="148" t="s">
        <v>288</v>
      </c>
      <c r="H108" s="149">
        <v>38</v>
      </c>
      <c r="I108" s="150"/>
      <c r="J108" s="151">
        <f>ROUND($I$108*$H$108,2)</f>
        <v>0</v>
      </c>
      <c r="K108" s="147"/>
      <c r="L108" s="43"/>
      <c r="M108" s="152"/>
      <c r="N108" s="153" t="s">
        <v>45</v>
      </c>
      <c r="O108" s="24"/>
      <c r="P108" s="24"/>
      <c r="Q108" s="154">
        <v>0.10993</v>
      </c>
      <c r="R108" s="154">
        <f>$Q$108*$H$108</f>
        <v>4.17734</v>
      </c>
      <c r="S108" s="154">
        <v>0</v>
      </c>
      <c r="T108" s="155">
        <f>$S$108*$H$108</f>
        <v>0</v>
      </c>
      <c r="AR108" s="89" t="s">
        <v>138</v>
      </c>
      <c r="AT108" s="89" t="s">
        <v>134</v>
      </c>
      <c r="AU108" s="89" t="s">
        <v>82</v>
      </c>
      <c r="AY108" s="6" t="s">
        <v>131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138</v>
      </c>
      <c r="BM108" s="89" t="s">
        <v>394</v>
      </c>
    </row>
    <row r="109" spans="2:47" s="6" customFormat="1" ht="27" customHeight="1">
      <c r="B109" s="23"/>
      <c r="C109" s="24"/>
      <c r="D109" s="157" t="s">
        <v>140</v>
      </c>
      <c r="E109" s="24"/>
      <c r="F109" s="158" t="s">
        <v>395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140</v>
      </c>
      <c r="AU109" s="6" t="s">
        <v>82</v>
      </c>
    </row>
    <row r="110" spans="2:65" s="6" customFormat="1" ht="15.75" customHeight="1">
      <c r="B110" s="23"/>
      <c r="C110" s="159" t="s">
        <v>311</v>
      </c>
      <c r="D110" s="159" t="s">
        <v>155</v>
      </c>
      <c r="E110" s="160" t="s">
        <v>396</v>
      </c>
      <c r="F110" s="161" t="s">
        <v>397</v>
      </c>
      <c r="G110" s="162" t="s">
        <v>288</v>
      </c>
      <c r="H110" s="163">
        <v>38</v>
      </c>
      <c r="I110" s="164"/>
      <c r="J110" s="165">
        <f>ROUND($I$110*$H$110,2)</f>
        <v>0</v>
      </c>
      <c r="K110" s="161"/>
      <c r="L110" s="166"/>
      <c r="M110" s="167"/>
      <c r="N110" s="168" t="s">
        <v>45</v>
      </c>
      <c r="O110" s="24"/>
      <c r="P110" s="24"/>
      <c r="Q110" s="154">
        <v>1.017</v>
      </c>
      <c r="R110" s="154">
        <f>$Q$110*$H$110</f>
        <v>38.645999999999994</v>
      </c>
      <c r="S110" s="154">
        <v>0</v>
      </c>
      <c r="T110" s="155">
        <f>$S$110*$H$110</f>
        <v>0</v>
      </c>
      <c r="AR110" s="89" t="s">
        <v>159</v>
      </c>
      <c r="AT110" s="89" t="s">
        <v>155</v>
      </c>
      <c r="AU110" s="89" t="s">
        <v>82</v>
      </c>
      <c r="AY110" s="6" t="s">
        <v>131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138</v>
      </c>
      <c r="BM110" s="89" t="s">
        <v>398</v>
      </c>
    </row>
    <row r="111" spans="2:65" s="6" customFormat="1" ht="15.75" customHeight="1">
      <c r="B111" s="23"/>
      <c r="C111" s="148" t="s">
        <v>150</v>
      </c>
      <c r="D111" s="148" t="s">
        <v>134</v>
      </c>
      <c r="E111" s="146" t="s">
        <v>399</v>
      </c>
      <c r="F111" s="147" t="s">
        <v>400</v>
      </c>
      <c r="G111" s="148" t="s">
        <v>288</v>
      </c>
      <c r="H111" s="149">
        <v>20</v>
      </c>
      <c r="I111" s="150"/>
      <c r="J111" s="151">
        <f>ROUND($I$111*$H$111,2)</f>
        <v>0</v>
      </c>
      <c r="K111" s="147"/>
      <c r="L111" s="43"/>
      <c r="M111" s="152"/>
      <c r="N111" s="153" t="s">
        <v>45</v>
      </c>
      <c r="O111" s="24"/>
      <c r="P111" s="24"/>
      <c r="Q111" s="154">
        <v>0.00468</v>
      </c>
      <c r="R111" s="154">
        <f>$Q$111*$H$111</f>
        <v>0.0936</v>
      </c>
      <c r="S111" s="154">
        <v>0</v>
      </c>
      <c r="T111" s="155">
        <f>$S$111*$H$111</f>
        <v>0</v>
      </c>
      <c r="AR111" s="89" t="s">
        <v>138</v>
      </c>
      <c r="AT111" s="89" t="s">
        <v>134</v>
      </c>
      <c r="AU111" s="89" t="s">
        <v>82</v>
      </c>
      <c r="AY111" s="89" t="s">
        <v>131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138</v>
      </c>
      <c r="BM111" s="89" t="s">
        <v>401</v>
      </c>
    </row>
    <row r="112" spans="2:47" s="6" customFormat="1" ht="27" customHeight="1">
      <c r="B112" s="23"/>
      <c r="C112" s="24"/>
      <c r="D112" s="157" t="s">
        <v>140</v>
      </c>
      <c r="E112" s="24"/>
      <c r="F112" s="158" t="s">
        <v>402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140</v>
      </c>
      <c r="AU112" s="6" t="s">
        <v>82</v>
      </c>
    </row>
    <row r="113" spans="2:65" s="6" customFormat="1" ht="15.75" customHeight="1">
      <c r="B113" s="23"/>
      <c r="C113" s="159" t="s">
        <v>164</v>
      </c>
      <c r="D113" s="159" t="s">
        <v>155</v>
      </c>
      <c r="E113" s="160" t="s">
        <v>403</v>
      </c>
      <c r="F113" s="161" t="s">
        <v>404</v>
      </c>
      <c r="G113" s="162" t="s">
        <v>288</v>
      </c>
      <c r="H113" s="163">
        <v>20</v>
      </c>
      <c r="I113" s="164"/>
      <c r="J113" s="165">
        <f>ROUND($I$113*$H$113,2)</f>
        <v>0</v>
      </c>
      <c r="K113" s="161"/>
      <c r="L113" s="166"/>
      <c r="M113" s="167"/>
      <c r="N113" s="168" t="s">
        <v>45</v>
      </c>
      <c r="O113" s="24"/>
      <c r="P113" s="24"/>
      <c r="Q113" s="154">
        <v>0.0028</v>
      </c>
      <c r="R113" s="154">
        <f>$Q$113*$H$113</f>
        <v>0.056</v>
      </c>
      <c r="S113" s="154">
        <v>0</v>
      </c>
      <c r="T113" s="155">
        <f>$S$113*$H$113</f>
        <v>0</v>
      </c>
      <c r="AR113" s="89" t="s">
        <v>159</v>
      </c>
      <c r="AT113" s="89" t="s">
        <v>155</v>
      </c>
      <c r="AU113" s="89" t="s">
        <v>82</v>
      </c>
      <c r="AY113" s="6" t="s">
        <v>131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20</v>
      </c>
      <c r="BK113" s="156">
        <f>ROUND($I$113*$H$113,2)</f>
        <v>0</v>
      </c>
      <c r="BL113" s="89" t="s">
        <v>138</v>
      </c>
      <c r="BM113" s="89" t="s">
        <v>405</v>
      </c>
    </row>
    <row r="114" spans="2:47" s="6" customFormat="1" ht="16.5" customHeight="1">
      <c r="B114" s="23"/>
      <c r="C114" s="24"/>
      <c r="D114" s="157" t="s">
        <v>140</v>
      </c>
      <c r="E114" s="24"/>
      <c r="F114" s="158" t="s">
        <v>406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140</v>
      </c>
      <c r="AU114" s="6" t="s">
        <v>82</v>
      </c>
    </row>
    <row r="115" spans="2:63" s="132" customFormat="1" ht="30.75" customHeight="1">
      <c r="B115" s="133"/>
      <c r="C115" s="134"/>
      <c r="D115" s="134" t="s">
        <v>73</v>
      </c>
      <c r="E115" s="143" t="s">
        <v>283</v>
      </c>
      <c r="F115" s="143" t="s">
        <v>284</v>
      </c>
      <c r="G115" s="134"/>
      <c r="H115" s="134"/>
      <c r="J115" s="144">
        <f>$BK$115</f>
        <v>0</v>
      </c>
      <c r="K115" s="134"/>
      <c r="L115" s="137"/>
      <c r="M115" s="138"/>
      <c r="N115" s="134"/>
      <c r="O115" s="134"/>
      <c r="P115" s="139">
        <f>$P$116+$P$117+$P$118</f>
        <v>0</v>
      </c>
      <c r="Q115" s="134"/>
      <c r="R115" s="139">
        <f>$R$116+$R$117+$R$118</f>
        <v>0.047</v>
      </c>
      <c r="S115" s="134"/>
      <c r="T115" s="140">
        <f>$T$116+$T$117+$T$118</f>
        <v>0</v>
      </c>
      <c r="AR115" s="141" t="s">
        <v>20</v>
      </c>
      <c r="AT115" s="141" t="s">
        <v>73</v>
      </c>
      <c r="AU115" s="141" t="s">
        <v>20</v>
      </c>
      <c r="AY115" s="141" t="s">
        <v>131</v>
      </c>
      <c r="BK115" s="142">
        <f>$BK$116+$BK$117+$BK$118</f>
        <v>0</v>
      </c>
    </row>
    <row r="116" spans="2:65" s="6" customFormat="1" ht="15.75" customHeight="1">
      <c r="B116" s="23"/>
      <c r="C116" s="145" t="s">
        <v>283</v>
      </c>
      <c r="D116" s="145" t="s">
        <v>134</v>
      </c>
      <c r="E116" s="146" t="s">
        <v>320</v>
      </c>
      <c r="F116" s="147" t="s">
        <v>321</v>
      </c>
      <c r="G116" s="148" t="s">
        <v>137</v>
      </c>
      <c r="H116" s="149">
        <v>100</v>
      </c>
      <c r="I116" s="150"/>
      <c r="J116" s="151">
        <f>ROUND($I$116*$H$116,2)</f>
        <v>0</v>
      </c>
      <c r="K116" s="147"/>
      <c r="L116" s="43"/>
      <c r="M116" s="152"/>
      <c r="N116" s="153" t="s">
        <v>45</v>
      </c>
      <c r="O116" s="24"/>
      <c r="P116" s="24"/>
      <c r="Q116" s="154">
        <v>0.00047</v>
      </c>
      <c r="R116" s="154">
        <f>$Q$116*$H$116</f>
        <v>0.047</v>
      </c>
      <c r="S116" s="154">
        <v>0</v>
      </c>
      <c r="T116" s="155">
        <f>$S$116*$H$116</f>
        <v>0</v>
      </c>
      <c r="AR116" s="89" t="s">
        <v>138</v>
      </c>
      <c r="AT116" s="89" t="s">
        <v>134</v>
      </c>
      <c r="AU116" s="89" t="s">
        <v>82</v>
      </c>
      <c r="AY116" s="6" t="s">
        <v>131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138</v>
      </c>
      <c r="BM116" s="89" t="s">
        <v>407</v>
      </c>
    </row>
    <row r="117" spans="2:47" s="6" customFormat="1" ht="16.5" customHeight="1">
      <c r="B117" s="23"/>
      <c r="C117" s="24"/>
      <c r="D117" s="157" t="s">
        <v>140</v>
      </c>
      <c r="E117" s="24"/>
      <c r="F117" s="158" t="s">
        <v>323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140</v>
      </c>
      <c r="AU117" s="6" t="s">
        <v>82</v>
      </c>
    </row>
    <row r="118" spans="2:63" s="132" customFormat="1" ht="23.25" customHeight="1">
      <c r="B118" s="133"/>
      <c r="C118" s="134"/>
      <c r="D118" s="134" t="s">
        <v>73</v>
      </c>
      <c r="E118" s="143" t="s">
        <v>352</v>
      </c>
      <c r="F118" s="143" t="s">
        <v>353</v>
      </c>
      <c r="G118" s="134"/>
      <c r="H118" s="134"/>
      <c r="J118" s="144">
        <f>$BK$118</f>
        <v>0</v>
      </c>
      <c r="K118" s="134"/>
      <c r="L118" s="137"/>
      <c r="M118" s="138"/>
      <c r="N118" s="134"/>
      <c r="O118" s="134"/>
      <c r="P118" s="139">
        <f>SUM($P$119:$P$120)</f>
        <v>0</v>
      </c>
      <c r="Q118" s="134"/>
      <c r="R118" s="139">
        <f>SUM($R$119:$R$120)</f>
        <v>0</v>
      </c>
      <c r="S118" s="134"/>
      <c r="T118" s="140">
        <f>SUM($T$119:$T$120)</f>
        <v>0</v>
      </c>
      <c r="AR118" s="141" t="s">
        <v>20</v>
      </c>
      <c r="AT118" s="141" t="s">
        <v>73</v>
      </c>
      <c r="AU118" s="141" t="s">
        <v>82</v>
      </c>
      <c r="AY118" s="141" t="s">
        <v>131</v>
      </c>
      <c r="BK118" s="142">
        <f>SUM($BK$119:$BK$120)</f>
        <v>0</v>
      </c>
    </row>
    <row r="119" spans="2:65" s="6" customFormat="1" ht="15.75" customHeight="1">
      <c r="B119" s="23"/>
      <c r="C119" s="145" t="s">
        <v>220</v>
      </c>
      <c r="D119" s="145" t="s">
        <v>134</v>
      </c>
      <c r="E119" s="146" t="s">
        <v>408</v>
      </c>
      <c r="F119" s="147" t="s">
        <v>409</v>
      </c>
      <c r="G119" s="148" t="s">
        <v>158</v>
      </c>
      <c r="H119" s="149">
        <v>67.528</v>
      </c>
      <c r="I119" s="150"/>
      <c r="J119" s="151">
        <f>ROUND($I$119*$H$119,2)</f>
        <v>0</v>
      </c>
      <c r="K119" s="147"/>
      <c r="L119" s="43"/>
      <c r="M119" s="152"/>
      <c r="N119" s="153" t="s">
        <v>45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138</v>
      </c>
      <c r="AT119" s="89" t="s">
        <v>134</v>
      </c>
      <c r="AU119" s="89" t="s">
        <v>142</v>
      </c>
      <c r="AY119" s="6" t="s">
        <v>131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138</v>
      </c>
      <c r="BM119" s="89" t="s">
        <v>410</v>
      </c>
    </row>
    <row r="120" spans="2:47" s="6" customFormat="1" ht="27" customHeight="1">
      <c r="B120" s="23"/>
      <c r="C120" s="24"/>
      <c r="D120" s="157" t="s">
        <v>140</v>
      </c>
      <c r="E120" s="24"/>
      <c r="F120" s="158" t="s">
        <v>411</v>
      </c>
      <c r="G120" s="24"/>
      <c r="H120" s="24"/>
      <c r="J120" s="24"/>
      <c r="K120" s="24"/>
      <c r="L120" s="43"/>
      <c r="M120" s="178"/>
      <c r="N120" s="179"/>
      <c r="O120" s="179"/>
      <c r="P120" s="179"/>
      <c r="Q120" s="179"/>
      <c r="R120" s="179"/>
      <c r="S120" s="179"/>
      <c r="T120" s="180"/>
      <c r="AT120" s="6" t="s">
        <v>140</v>
      </c>
      <c r="AU120" s="6" t="s">
        <v>142</v>
      </c>
    </row>
    <row r="121" spans="2:12" s="6" customFormat="1" ht="7.5" customHeight="1">
      <c r="B121" s="38"/>
      <c r="C121" s="39"/>
      <c r="D121" s="39"/>
      <c r="E121" s="39"/>
      <c r="F121" s="39"/>
      <c r="G121" s="39"/>
      <c r="H121" s="39"/>
      <c r="I121" s="101"/>
      <c r="J121" s="39"/>
      <c r="K121" s="39"/>
      <c r="L121" s="43"/>
    </row>
    <row r="184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1494</v>
      </c>
      <c r="G1" s="318" t="s">
        <v>1495</v>
      </c>
      <c r="H1" s="318"/>
      <c r="I1" s="200"/>
      <c r="J1" s="201" t="s">
        <v>1496</v>
      </c>
      <c r="K1" s="199" t="s">
        <v>98</v>
      </c>
      <c r="L1" s="201" t="s">
        <v>1497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9" t="str">
        <f>'Rekapitulace stavby'!$K$6</f>
        <v>Oprava místní komunikace Nová</v>
      </c>
      <c r="F7" s="311"/>
      <c r="G7" s="311"/>
      <c r="H7" s="311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6" t="s">
        <v>412</v>
      </c>
      <c r="F9" s="299"/>
      <c r="G9" s="299"/>
      <c r="H9" s="29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20.07.2018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 t="s">
        <v>32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4"/>
      <c r="F24" s="320"/>
      <c r="G24" s="320"/>
      <c r="H24" s="3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ROUND($J$82,2)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ROUND(SUM($BE$82:$BE$241),2)</f>
        <v>0</v>
      </c>
      <c r="G30" s="24"/>
      <c r="H30" s="24"/>
      <c r="I30" s="97">
        <v>0.21</v>
      </c>
      <c r="J30" s="96">
        <f>ROUND(SUM($BE$82:$BE$241)*$I$30,2)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ROUND(SUM($BF$82:$BF$241),2)</f>
        <v>0</v>
      </c>
      <c r="G31" s="24"/>
      <c r="H31" s="24"/>
      <c r="I31" s="97">
        <v>0.15</v>
      </c>
      <c r="J31" s="96">
        <f>ROUND(SUM($BF$82:$BF$241)*$I$31,2)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ROUND(SUM($BG$82:$BG$241),2)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ROUND(SUM($BH$82:$BH$241),2)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ROUND(SUM($BI$82:$BI$241),2)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9" t="str">
        <f>$E$7</f>
        <v>Oprava místní komunikace Nová</v>
      </c>
      <c r="F45" s="299"/>
      <c r="G45" s="299"/>
      <c r="H45" s="299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6" t="str">
        <f>$E$9</f>
        <v>SO 300 - Odvodnění</v>
      </c>
      <c r="F47" s="299"/>
      <c r="G47" s="299"/>
      <c r="H47" s="29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Velké Přílepy, ulice Nová, 252 63</v>
      </c>
      <c r="G49" s="24"/>
      <c r="H49" s="24"/>
      <c r="I49" s="88" t="s">
        <v>23</v>
      </c>
      <c r="J49" s="52" t="str">
        <f>IF($J$12="","",$J$12)</f>
        <v>20.07.2018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obec Velké Přílepy, Pražská 162, 252 64</v>
      </c>
      <c r="G51" s="24"/>
      <c r="H51" s="24"/>
      <c r="I51" s="88" t="s">
        <v>35</v>
      </c>
      <c r="J51" s="17" t="str">
        <f>$E$21</f>
        <v>Ing. Michal Hadraba, Chalúpeckého, 252 63  Roztoky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103</v>
      </c>
      <c r="D54" s="32"/>
      <c r="E54" s="32"/>
      <c r="F54" s="32"/>
      <c r="G54" s="32"/>
      <c r="H54" s="32"/>
      <c r="I54" s="106"/>
      <c r="J54" s="107" t="s">
        <v>104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105</v>
      </c>
      <c r="D56" s="24"/>
      <c r="E56" s="24"/>
      <c r="F56" s="24"/>
      <c r="G56" s="24"/>
      <c r="H56" s="24"/>
      <c r="J56" s="67">
        <f>ROUND($J$82,2)</f>
        <v>0</v>
      </c>
      <c r="K56" s="27"/>
      <c r="AU56" s="6" t="s">
        <v>106</v>
      </c>
    </row>
    <row r="57" spans="2:11" s="73" customFormat="1" ht="25.5" customHeight="1">
      <c r="B57" s="108"/>
      <c r="C57" s="109"/>
      <c r="D57" s="110" t="s">
        <v>107</v>
      </c>
      <c r="E57" s="110"/>
      <c r="F57" s="110"/>
      <c r="G57" s="110"/>
      <c r="H57" s="110"/>
      <c r="I57" s="111"/>
      <c r="J57" s="112">
        <f>ROUND($J$83,2)</f>
        <v>0</v>
      </c>
      <c r="K57" s="113"/>
    </row>
    <row r="58" spans="2:11" s="114" customFormat="1" ht="21" customHeight="1">
      <c r="B58" s="115"/>
      <c r="C58" s="116"/>
      <c r="D58" s="117" t="s">
        <v>108</v>
      </c>
      <c r="E58" s="117"/>
      <c r="F58" s="117"/>
      <c r="G58" s="117"/>
      <c r="H58" s="117"/>
      <c r="I58" s="118"/>
      <c r="J58" s="119">
        <f>ROUND($J$84,2)</f>
        <v>0</v>
      </c>
      <c r="K58" s="120"/>
    </row>
    <row r="59" spans="2:11" s="114" customFormat="1" ht="21" customHeight="1">
      <c r="B59" s="115"/>
      <c r="C59" s="116"/>
      <c r="D59" s="117" t="s">
        <v>110</v>
      </c>
      <c r="E59" s="117"/>
      <c r="F59" s="117"/>
      <c r="G59" s="117"/>
      <c r="H59" s="117"/>
      <c r="I59" s="118"/>
      <c r="J59" s="119">
        <f>ROUND($J$165,2)</f>
        <v>0</v>
      </c>
      <c r="K59" s="120"/>
    </row>
    <row r="60" spans="2:11" s="114" customFormat="1" ht="21" customHeight="1">
      <c r="B60" s="115"/>
      <c r="C60" s="116"/>
      <c r="D60" s="117" t="s">
        <v>413</v>
      </c>
      <c r="E60" s="117"/>
      <c r="F60" s="117"/>
      <c r="G60" s="117"/>
      <c r="H60" s="117"/>
      <c r="I60" s="118"/>
      <c r="J60" s="119">
        <f>ROUND($J$186,2)</f>
        <v>0</v>
      </c>
      <c r="K60" s="120"/>
    </row>
    <row r="61" spans="2:11" s="114" customFormat="1" ht="21" customHeight="1">
      <c r="B61" s="115"/>
      <c r="C61" s="116"/>
      <c r="D61" s="117" t="s">
        <v>112</v>
      </c>
      <c r="E61" s="117"/>
      <c r="F61" s="117"/>
      <c r="G61" s="117"/>
      <c r="H61" s="117"/>
      <c r="I61" s="118"/>
      <c r="J61" s="119">
        <f>ROUND($J$234,2)</f>
        <v>0</v>
      </c>
      <c r="K61" s="120"/>
    </row>
    <row r="62" spans="2:11" s="114" customFormat="1" ht="15.75" customHeight="1">
      <c r="B62" s="115"/>
      <c r="C62" s="116"/>
      <c r="D62" s="117" t="s">
        <v>113</v>
      </c>
      <c r="E62" s="117"/>
      <c r="F62" s="117"/>
      <c r="G62" s="117"/>
      <c r="H62" s="117"/>
      <c r="I62" s="118"/>
      <c r="J62" s="119">
        <f>ROUND($J$237,2)</f>
        <v>0</v>
      </c>
      <c r="K62" s="120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01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03"/>
      <c r="J68" s="42"/>
      <c r="K68" s="42"/>
      <c r="L68" s="43"/>
    </row>
    <row r="69" spans="2:12" s="6" customFormat="1" ht="37.5" customHeight="1">
      <c r="B69" s="23"/>
      <c r="C69" s="12" t="s">
        <v>114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15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19" t="str">
        <f>$E$7</f>
        <v>Oprava místní komunikace Nová</v>
      </c>
      <c r="F72" s="299"/>
      <c r="G72" s="299"/>
      <c r="H72" s="299"/>
      <c r="J72" s="24"/>
      <c r="K72" s="24"/>
      <c r="L72" s="43"/>
    </row>
    <row r="73" spans="2:12" s="6" customFormat="1" ht="15" customHeight="1">
      <c r="B73" s="23"/>
      <c r="C73" s="19" t="s">
        <v>100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296" t="str">
        <f>$E$9</f>
        <v>SO 300 - Odvodnění</v>
      </c>
      <c r="F74" s="299"/>
      <c r="G74" s="299"/>
      <c r="H74" s="299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21</v>
      </c>
      <c r="D76" s="24"/>
      <c r="E76" s="24"/>
      <c r="F76" s="17" t="str">
        <f>$F$12</f>
        <v>Velké Přílepy, ulice Nová, 252 63</v>
      </c>
      <c r="G76" s="24"/>
      <c r="H76" s="24"/>
      <c r="I76" s="88" t="s">
        <v>23</v>
      </c>
      <c r="J76" s="52" t="str">
        <f>IF($J$12="","",$J$12)</f>
        <v>20.07.2018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27</v>
      </c>
      <c r="D78" s="24"/>
      <c r="E78" s="24"/>
      <c r="F78" s="17" t="str">
        <f>$E$15</f>
        <v>obec Velké Přílepy, Pražská 162, 252 64</v>
      </c>
      <c r="G78" s="24"/>
      <c r="H78" s="24"/>
      <c r="I78" s="88" t="s">
        <v>35</v>
      </c>
      <c r="J78" s="17" t="str">
        <f>$E$21</f>
        <v>Ing. Michal Hadraba, Chalúpeckého, 252 63  Roztoky</v>
      </c>
      <c r="K78" s="24"/>
      <c r="L78" s="43"/>
    </row>
    <row r="79" spans="2:12" s="6" customFormat="1" ht="15" customHeight="1">
      <c r="B79" s="23"/>
      <c r="C79" s="19" t="s">
        <v>33</v>
      </c>
      <c r="D79" s="24"/>
      <c r="E79" s="24"/>
      <c r="F79" s="17">
        <f>IF($E$18="","",$E$18)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1" customFormat="1" ht="30" customHeight="1">
      <c r="B81" s="122"/>
      <c r="C81" s="123" t="s">
        <v>115</v>
      </c>
      <c r="D81" s="124" t="s">
        <v>59</v>
      </c>
      <c r="E81" s="124" t="s">
        <v>55</v>
      </c>
      <c r="F81" s="124" t="s">
        <v>116</v>
      </c>
      <c r="G81" s="124" t="s">
        <v>117</v>
      </c>
      <c r="H81" s="124" t="s">
        <v>118</v>
      </c>
      <c r="I81" s="125" t="s">
        <v>119</v>
      </c>
      <c r="J81" s="124" t="s">
        <v>120</v>
      </c>
      <c r="K81" s="126" t="s">
        <v>121</v>
      </c>
      <c r="L81" s="127"/>
      <c r="M81" s="59" t="s">
        <v>122</v>
      </c>
      <c r="N81" s="60" t="s">
        <v>44</v>
      </c>
      <c r="O81" s="60" t="s">
        <v>123</v>
      </c>
      <c r="P81" s="60" t="s">
        <v>124</v>
      </c>
      <c r="Q81" s="60" t="s">
        <v>125</v>
      </c>
      <c r="R81" s="60" t="s">
        <v>126</v>
      </c>
      <c r="S81" s="60" t="s">
        <v>127</v>
      </c>
      <c r="T81" s="61" t="s">
        <v>128</v>
      </c>
    </row>
    <row r="82" spans="2:63" s="6" customFormat="1" ht="30" customHeight="1">
      <c r="B82" s="23"/>
      <c r="C82" s="66" t="s">
        <v>105</v>
      </c>
      <c r="D82" s="24"/>
      <c r="E82" s="24"/>
      <c r="F82" s="24"/>
      <c r="G82" s="24"/>
      <c r="H82" s="24"/>
      <c r="J82" s="128">
        <f>$BK$82</f>
        <v>0</v>
      </c>
      <c r="K82" s="24"/>
      <c r="L82" s="43"/>
      <c r="M82" s="63"/>
      <c r="N82" s="64"/>
      <c r="O82" s="64"/>
      <c r="P82" s="129">
        <f>$P$83</f>
        <v>0</v>
      </c>
      <c r="Q82" s="64"/>
      <c r="R82" s="129">
        <f>$R$83</f>
        <v>416.73603676</v>
      </c>
      <c r="S82" s="64"/>
      <c r="T82" s="130">
        <f>$T$83</f>
        <v>0</v>
      </c>
      <c r="AT82" s="6" t="s">
        <v>73</v>
      </c>
      <c r="AU82" s="6" t="s">
        <v>106</v>
      </c>
      <c r="BK82" s="131">
        <f>$BK$83</f>
        <v>0</v>
      </c>
    </row>
    <row r="83" spans="2:63" s="132" customFormat="1" ht="37.5" customHeight="1">
      <c r="B83" s="133"/>
      <c r="C83" s="134"/>
      <c r="D83" s="134" t="s">
        <v>73</v>
      </c>
      <c r="E83" s="135" t="s">
        <v>129</v>
      </c>
      <c r="F83" s="135" t="s">
        <v>130</v>
      </c>
      <c r="G83" s="134"/>
      <c r="H83" s="134"/>
      <c r="J83" s="136">
        <f>$BK$83</f>
        <v>0</v>
      </c>
      <c r="K83" s="134"/>
      <c r="L83" s="137"/>
      <c r="M83" s="138"/>
      <c r="N83" s="134"/>
      <c r="O83" s="134"/>
      <c r="P83" s="139">
        <f>$P$84+$P$165+$P$186+$P$234</f>
        <v>0</v>
      </c>
      <c r="Q83" s="134"/>
      <c r="R83" s="139">
        <f>$R$84+$R$165+$R$186+$R$234</f>
        <v>416.73603676</v>
      </c>
      <c r="S83" s="134"/>
      <c r="T83" s="140">
        <f>$T$84+$T$165+$T$186+$T$234</f>
        <v>0</v>
      </c>
      <c r="AR83" s="141" t="s">
        <v>20</v>
      </c>
      <c r="AT83" s="141" t="s">
        <v>73</v>
      </c>
      <c r="AU83" s="141" t="s">
        <v>74</v>
      </c>
      <c r="AY83" s="141" t="s">
        <v>131</v>
      </c>
      <c r="BK83" s="142">
        <f>$BK$84+$BK$165+$BK$186+$BK$234</f>
        <v>0</v>
      </c>
    </row>
    <row r="84" spans="2:63" s="132" customFormat="1" ht="21" customHeight="1">
      <c r="B84" s="133"/>
      <c r="C84" s="134"/>
      <c r="D84" s="134" t="s">
        <v>73</v>
      </c>
      <c r="E84" s="143" t="s">
        <v>20</v>
      </c>
      <c r="F84" s="143" t="s">
        <v>132</v>
      </c>
      <c r="G84" s="134"/>
      <c r="H84" s="134"/>
      <c r="J84" s="144">
        <f>$BK$84</f>
        <v>0</v>
      </c>
      <c r="K84" s="134"/>
      <c r="L84" s="137"/>
      <c r="M84" s="138"/>
      <c r="N84" s="134"/>
      <c r="O84" s="134"/>
      <c r="P84" s="139">
        <f>SUM($P$85:$P$164)</f>
        <v>0</v>
      </c>
      <c r="Q84" s="134"/>
      <c r="R84" s="139">
        <f>SUM($R$85:$R$164)</f>
        <v>197.45441</v>
      </c>
      <c r="S84" s="134"/>
      <c r="T84" s="140">
        <f>SUM($T$85:$T$164)</f>
        <v>0</v>
      </c>
      <c r="AR84" s="141" t="s">
        <v>20</v>
      </c>
      <c r="AT84" s="141" t="s">
        <v>73</v>
      </c>
      <c r="AU84" s="141" t="s">
        <v>20</v>
      </c>
      <c r="AY84" s="141" t="s">
        <v>131</v>
      </c>
      <c r="BK84" s="142">
        <f>SUM($BK$85:$BK$164)</f>
        <v>0</v>
      </c>
    </row>
    <row r="85" spans="2:65" s="6" customFormat="1" ht="15.75" customHeight="1">
      <c r="B85" s="23"/>
      <c r="C85" s="145" t="s">
        <v>202</v>
      </c>
      <c r="D85" s="145" t="s">
        <v>134</v>
      </c>
      <c r="E85" s="146" t="s">
        <v>414</v>
      </c>
      <c r="F85" s="147" t="s">
        <v>415</v>
      </c>
      <c r="G85" s="148" t="s">
        <v>173</v>
      </c>
      <c r="H85" s="149">
        <v>180</v>
      </c>
      <c r="I85" s="150"/>
      <c r="J85" s="151">
        <f>ROUND($I$85*$H$85,2)</f>
        <v>0</v>
      </c>
      <c r="K85" s="147"/>
      <c r="L85" s="43"/>
      <c r="M85" s="152"/>
      <c r="N85" s="153" t="s">
        <v>45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138</v>
      </c>
      <c r="AT85" s="89" t="s">
        <v>134</v>
      </c>
      <c r="AU85" s="89" t="s">
        <v>82</v>
      </c>
      <c r="AY85" s="6" t="s">
        <v>131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138</v>
      </c>
      <c r="BM85" s="89" t="s">
        <v>416</v>
      </c>
    </row>
    <row r="86" spans="2:47" s="6" customFormat="1" ht="27" customHeight="1">
      <c r="B86" s="23"/>
      <c r="C86" s="24"/>
      <c r="D86" s="157" t="s">
        <v>140</v>
      </c>
      <c r="E86" s="24"/>
      <c r="F86" s="158" t="s">
        <v>417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140</v>
      </c>
      <c r="AU86" s="6" t="s">
        <v>82</v>
      </c>
    </row>
    <row r="87" spans="2:65" s="6" customFormat="1" ht="15.75" customHeight="1">
      <c r="B87" s="23"/>
      <c r="C87" s="145" t="s">
        <v>248</v>
      </c>
      <c r="D87" s="145" t="s">
        <v>134</v>
      </c>
      <c r="E87" s="146" t="s">
        <v>418</v>
      </c>
      <c r="F87" s="147" t="s">
        <v>419</v>
      </c>
      <c r="G87" s="148" t="s">
        <v>173</v>
      </c>
      <c r="H87" s="149">
        <v>16.125</v>
      </c>
      <c r="I87" s="150"/>
      <c r="J87" s="151">
        <f>ROUND($I$87*$H$87,2)</f>
        <v>0</v>
      </c>
      <c r="K87" s="147"/>
      <c r="L87" s="43"/>
      <c r="M87" s="152"/>
      <c r="N87" s="153" t="s">
        <v>45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138</v>
      </c>
      <c r="AT87" s="89" t="s">
        <v>134</v>
      </c>
      <c r="AU87" s="89" t="s">
        <v>82</v>
      </c>
      <c r="AY87" s="6" t="s">
        <v>131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138</v>
      </c>
      <c r="BM87" s="89" t="s">
        <v>420</v>
      </c>
    </row>
    <row r="88" spans="2:47" s="6" customFormat="1" ht="27" customHeight="1">
      <c r="B88" s="23"/>
      <c r="C88" s="24"/>
      <c r="D88" s="157" t="s">
        <v>140</v>
      </c>
      <c r="E88" s="24"/>
      <c r="F88" s="158" t="s">
        <v>421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140</v>
      </c>
      <c r="AU88" s="6" t="s">
        <v>82</v>
      </c>
    </row>
    <row r="89" spans="2:51" s="6" customFormat="1" ht="15.75" customHeight="1">
      <c r="B89" s="169"/>
      <c r="C89" s="170"/>
      <c r="D89" s="171" t="s">
        <v>162</v>
      </c>
      <c r="E89" s="170"/>
      <c r="F89" s="172" t="s">
        <v>422</v>
      </c>
      <c r="G89" s="170"/>
      <c r="H89" s="173">
        <v>16.125</v>
      </c>
      <c r="J89" s="170"/>
      <c r="K89" s="170"/>
      <c r="L89" s="174"/>
      <c r="M89" s="175"/>
      <c r="N89" s="170"/>
      <c r="O89" s="170"/>
      <c r="P89" s="170"/>
      <c r="Q89" s="170"/>
      <c r="R89" s="170"/>
      <c r="S89" s="170"/>
      <c r="T89" s="176"/>
      <c r="AT89" s="177" t="s">
        <v>162</v>
      </c>
      <c r="AU89" s="177" t="s">
        <v>82</v>
      </c>
      <c r="AV89" s="177" t="s">
        <v>82</v>
      </c>
      <c r="AW89" s="177" t="s">
        <v>106</v>
      </c>
      <c r="AX89" s="177" t="s">
        <v>20</v>
      </c>
      <c r="AY89" s="177" t="s">
        <v>131</v>
      </c>
    </row>
    <row r="90" spans="2:65" s="6" customFormat="1" ht="15.75" customHeight="1">
      <c r="B90" s="23"/>
      <c r="C90" s="145" t="s">
        <v>20</v>
      </c>
      <c r="D90" s="145" t="s">
        <v>134</v>
      </c>
      <c r="E90" s="146" t="s">
        <v>423</v>
      </c>
      <c r="F90" s="147" t="s">
        <v>424</v>
      </c>
      <c r="G90" s="148" t="s">
        <v>173</v>
      </c>
      <c r="H90" s="149">
        <v>322.3</v>
      </c>
      <c r="I90" s="150"/>
      <c r="J90" s="151">
        <f>ROUND($I$90*$H$90,2)</f>
        <v>0</v>
      </c>
      <c r="K90" s="147"/>
      <c r="L90" s="43"/>
      <c r="M90" s="152"/>
      <c r="N90" s="153" t="s">
        <v>45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138</v>
      </c>
      <c r="AT90" s="89" t="s">
        <v>134</v>
      </c>
      <c r="AU90" s="89" t="s">
        <v>82</v>
      </c>
      <c r="AY90" s="6" t="s">
        <v>131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138</v>
      </c>
      <c r="BM90" s="89" t="s">
        <v>425</v>
      </c>
    </row>
    <row r="91" spans="2:47" s="6" customFormat="1" ht="50.25" customHeight="1">
      <c r="B91" s="23"/>
      <c r="C91" s="24"/>
      <c r="D91" s="157" t="s">
        <v>140</v>
      </c>
      <c r="E91" s="24"/>
      <c r="F91" s="158" t="s">
        <v>426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140</v>
      </c>
      <c r="AU91" s="6" t="s">
        <v>82</v>
      </c>
    </row>
    <row r="92" spans="2:51" s="6" customFormat="1" ht="15.75" customHeight="1">
      <c r="B92" s="169"/>
      <c r="C92" s="170"/>
      <c r="D92" s="171" t="s">
        <v>162</v>
      </c>
      <c r="E92" s="170"/>
      <c r="F92" s="172" t="s">
        <v>427</v>
      </c>
      <c r="G92" s="170"/>
      <c r="H92" s="173">
        <v>63.8</v>
      </c>
      <c r="J92" s="170"/>
      <c r="K92" s="170"/>
      <c r="L92" s="174"/>
      <c r="M92" s="175"/>
      <c r="N92" s="170"/>
      <c r="O92" s="170"/>
      <c r="P92" s="170"/>
      <c r="Q92" s="170"/>
      <c r="R92" s="170"/>
      <c r="S92" s="170"/>
      <c r="T92" s="176"/>
      <c r="AT92" s="177" t="s">
        <v>162</v>
      </c>
      <c r="AU92" s="177" t="s">
        <v>82</v>
      </c>
      <c r="AV92" s="177" t="s">
        <v>82</v>
      </c>
      <c r="AW92" s="177" t="s">
        <v>106</v>
      </c>
      <c r="AX92" s="177" t="s">
        <v>74</v>
      </c>
      <c r="AY92" s="177" t="s">
        <v>131</v>
      </c>
    </row>
    <row r="93" spans="2:51" s="6" customFormat="1" ht="15.75" customHeight="1">
      <c r="B93" s="169"/>
      <c r="C93" s="170"/>
      <c r="D93" s="171" t="s">
        <v>162</v>
      </c>
      <c r="E93" s="170"/>
      <c r="F93" s="172" t="s">
        <v>428</v>
      </c>
      <c r="G93" s="170"/>
      <c r="H93" s="173">
        <v>258.5</v>
      </c>
      <c r="J93" s="170"/>
      <c r="K93" s="170"/>
      <c r="L93" s="174"/>
      <c r="M93" s="175"/>
      <c r="N93" s="170"/>
      <c r="O93" s="170"/>
      <c r="P93" s="170"/>
      <c r="Q93" s="170"/>
      <c r="R93" s="170"/>
      <c r="S93" s="170"/>
      <c r="T93" s="176"/>
      <c r="AT93" s="177" t="s">
        <v>162</v>
      </c>
      <c r="AU93" s="177" t="s">
        <v>82</v>
      </c>
      <c r="AV93" s="177" t="s">
        <v>82</v>
      </c>
      <c r="AW93" s="177" t="s">
        <v>106</v>
      </c>
      <c r="AX93" s="177" t="s">
        <v>74</v>
      </c>
      <c r="AY93" s="177" t="s">
        <v>131</v>
      </c>
    </row>
    <row r="94" spans="2:51" s="6" customFormat="1" ht="15.75" customHeight="1">
      <c r="B94" s="181"/>
      <c r="C94" s="182"/>
      <c r="D94" s="171" t="s">
        <v>162</v>
      </c>
      <c r="E94" s="182"/>
      <c r="F94" s="183" t="s">
        <v>429</v>
      </c>
      <c r="G94" s="182"/>
      <c r="H94" s="184">
        <v>322.3</v>
      </c>
      <c r="J94" s="182"/>
      <c r="K94" s="182"/>
      <c r="L94" s="185"/>
      <c r="M94" s="186"/>
      <c r="N94" s="182"/>
      <c r="O94" s="182"/>
      <c r="P94" s="182"/>
      <c r="Q94" s="182"/>
      <c r="R94" s="182"/>
      <c r="S94" s="182"/>
      <c r="T94" s="187"/>
      <c r="AT94" s="188" t="s">
        <v>162</v>
      </c>
      <c r="AU94" s="188" t="s">
        <v>82</v>
      </c>
      <c r="AV94" s="188" t="s">
        <v>138</v>
      </c>
      <c r="AW94" s="188" t="s">
        <v>106</v>
      </c>
      <c r="AX94" s="188" t="s">
        <v>20</v>
      </c>
      <c r="AY94" s="188" t="s">
        <v>131</v>
      </c>
    </row>
    <row r="95" spans="2:65" s="6" customFormat="1" ht="15.75" customHeight="1">
      <c r="B95" s="23"/>
      <c r="C95" s="145" t="s">
        <v>82</v>
      </c>
      <c r="D95" s="145" t="s">
        <v>134</v>
      </c>
      <c r="E95" s="146" t="s">
        <v>430</v>
      </c>
      <c r="F95" s="147" t="s">
        <v>431</v>
      </c>
      <c r="G95" s="148" t="s">
        <v>173</v>
      </c>
      <c r="H95" s="149">
        <v>25.85</v>
      </c>
      <c r="I95" s="150"/>
      <c r="J95" s="151">
        <f>ROUND($I$95*$H$95,2)</f>
        <v>0</v>
      </c>
      <c r="K95" s="147"/>
      <c r="L95" s="43"/>
      <c r="M95" s="152"/>
      <c r="N95" s="153" t="s">
        <v>45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138</v>
      </c>
      <c r="AT95" s="89" t="s">
        <v>134</v>
      </c>
      <c r="AU95" s="89" t="s">
        <v>82</v>
      </c>
      <c r="AY95" s="6" t="s">
        <v>131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138</v>
      </c>
      <c r="BM95" s="89" t="s">
        <v>432</v>
      </c>
    </row>
    <row r="96" spans="2:47" s="6" customFormat="1" ht="50.25" customHeight="1">
      <c r="B96" s="23"/>
      <c r="C96" s="24"/>
      <c r="D96" s="157" t="s">
        <v>140</v>
      </c>
      <c r="E96" s="24"/>
      <c r="F96" s="158" t="s">
        <v>433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140</v>
      </c>
      <c r="AU96" s="6" t="s">
        <v>82</v>
      </c>
    </row>
    <row r="97" spans="2:51" s="6" customFormat="1" ht="15.75" customHeight="1">
      <c r="B97" s="169"/>
      <c r="C97" s="170"/>
      <c r="D97" s="171" t="s">
        <v>162</v>
      </c>
      <c r="E97" s="170"/>
      <c r="F97" s="172" t="s">
        <v>434</v>
      </c>
      <c r="G97" s="170"/>
      <c r="H97" s="173">
        <v>25.85</v>
      </c>
      <c r="J97" s="170"/>
      <c r="K97" s="170"/>
      <c r="L97" s="174"/>
      <c r="M97" s="175"/>
      <c r="N97" s="170"/>
      <c r="O97" s="170"/>
      <c r="P97" s="170"/>
      <c r="Q97" s="170"/>
      <c r="R97" s="170"/>
      <c r="S97" s="170"/>
      <c r="T97" s="176"/>
      <c r="AT97" s="177" t="s">
        <v>162</v>
      </c>
      <c r="AU97" s="177" t="s">
        <v>82</v>
      </c>
      <c r="AV97" s="177" t="s">
        <v>82</v>
      </c>
      <c r="AW97" s="177" t="s">
        <v>74</v>
      </c>
      <c r="AX97" s="177" t="s">
        <v>20</v>
      </c>
      <c r="AY97" s="177" t="s">
        <v>131</v>
      </c>
    </row>
    <row r="98" spans="2:65" s="6" customFormat="1" ht="15.75" customHeight="1">
      <c r="B98" s="23"/>
      <c r="C98" s="145" t="s">
        <v>142</v>
      </c>
      <c r="D98" s="145" t="s">
        <v>134</v>
      </c>
      <c r="E98" s="146" t="s">
        <v>435</v>
      </c>
      <c r="F98" s="147" t="s">
        <v>436</v>
      </c>
      <c r="G98" s="148" t="s">
        <v>137</v>
      </c>
      <c r="H98" s="149">
        <v>293</v>
      </c>
      <c r="I98" s="150"/>
      <c r="J98" s="151">
        <f>ROUND($I$98*$H$98,2)</f>
        <v>0</v>
      </c>
      <c r="K98" s="147"/>
      <c r="L98" s="43"/>
      <c r="M98" s="152"/>
      <c r="N98" s="153" t="s">
        <v>45</v>
      </c>
      <c r="O98" s="24"/>
      <c r="P98" s="24"/>
      <c r="Q98" s="154">
        <v>0.00085</v>
      </c>
      <c r="R98" s="154">
        <f>$Q$98*$H$98</f>
        <v>0.24905</v>
      </c>
      <c r="S98" s="154">
        <v>0</v>
      </c>
      <c r="T98" s="155">
        <f>$S$98*$H$98</f>
        <v>0</v>
      </c>
      <c r="AR98" s="89" t="s">
        <v>138</v>
      </c>
      <c r="AT98" s="89" t="s">
        <v>134</v>
      </c>
      <c r="AU98" s="89" t="s">
        <v>82</v>
      </c>
      <c r="AY98" s="6" t="s">
        <v>131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20</v>
      </c>
      <c r="BK98" s="156">
        <f>ROUND($I$98*$H$98,2)</f>
        <v>0</v>
      </c>
      <c r="BL98" s="89" t="s">
        <v>138</v>
      </c>
      <c r="BM98" s="89" t="s">
        <v>437</v>
      </c>
    </row>
    <row r="99" spans="2:47" s="6" customFormat="1" ht="27" customHeight="1">
      <c r="B99" s="23"/>
      <c r="C99" s="24"/>
      <c r="D99" s="157" t="s">
        <v>140</v>
      </c>
      <c r="E99" s="24"/>
      <c r="F99" s="158" t="s">
        <v>438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140</v>
      </c>
      <c r="AU99" s="6" t="s">
        <v>82</v>
      </c>
    </row>
    <row r="100" spans="2:51" s="6" customFormat="1" ht="15.75" customHeight="1">
      <c r="B100" s="169"/>
      <c r="C100" s="170"/>
      <c r="D100" s="171" t="s">
        <v>162</v>
      </c>
      <c r="E100" s="170"/>
      <c r="F100" s="172" t="s">
        <v>439</v>
      </c>
      <c r="G100" s="170"/>
      <c r="H100" s="173">
        <v>293</v>
      </c>
      <c r="J100" s="170"/>
      <c r="K100" s="170"/>
      <c r="L100" s="174"/>
      <c r="M100" s="175"/>
      <c r="N100" s="170"/>
      <c r="O100" s="170"/>
      <c r="P100" s="170"/>
      <c r="Q100" s="170"/>
      <c r="R100" s="170"/>
      <c r="S100" s="170"/>
      <c r="T100" s="176"/>
      <c r="AT100" s="177" t="s">
        <v>162</v>
      </c>
      <c r="AU100" s="177" t="s">
        <v>82</v>
      </c>
      <c r="AV100" s="177" t="s">
        <v>82</v>
      </c>
      <c r="AW100" s="177" t="s">
        <v>106</v>
      </c>
      <c r="AX100" s="177" t="s">
        <v>20</v>
      </c>
      <c r="AY100" s="177" t="s">
        <v>131</v>
      </c>
    </row>
    <row r="101" spans="2:65" s="6" customFormat="1" ht="15.75" customHeight="1">
      <c r="B101" s="23"/>
      <c r="C101" s="145" t="s">
        <v>138</v>
      </c>
      <c r="D101" s="145" t="s">
        <v>134</v>
      </c>
      <c r="E101" s="146" t="s">
        <v>440</v>
      </c>
      <c r="F101" s="147" t="s">
        <v>441</v>
      </c>
      <c r="G101" s="148" t="s">
        <v>137</v>
      </c>
      <c r="H101" s="149">
        <v>293</v>
      </c>
      <c r="I101" s="150"/>
      <c r="J101" s="151">
        <f>ROUND($I$101*$H$101,2)</f>
        <v>0</v>
      </c>
      <c r="K101" s="147"/>
      <c r="L101" s="43"/>
      <c r="M101" s="152"/>
      <c r="N101" s="153" t="s">
        <v>45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138</v>
      </c>
      <c r="AT101" s="89" t="s">
        <v>134</v>
      </c>
      <c r="AU101" s="89" t="s">
        <v>82</v>
      </c>
      <c r="AY101" s="6" t="s">
        <v>131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138</v>
      </c>
      <c r="BM101" s="89" t="s">
        <v>442</v>
      </c>
    </row>
    <row r="102" spans="2:47" s="6" customFormat="1" ht="27" customHeight="1">
      <c r="B102" s="23"/>
      <c r="C102" s="24"/>
      <c r="D102" s="157" t="s">
        <v>140</v>
      </c>
      <c r="E102" s="24"/>
      <c r="F102" s="158" t="s">
        <v>443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140</v>
      </c>
      <c r="AU102" s="6" t="s">
        <v>82</v>
      </c>
    </row>
    <row r="103" spans="2:65" s="6" customFormat="1" ht="15.75" customHeight="1">
      <c r="B103" s="23"/>
      <c r="C103" s="145" t="s">
        <v>285</v>
      </c>
      <c r="D103" s="145" t="s">
        <v>134</v>
      </c>
      <c r="E103" s="146" t="s">
        <v>444</v>
      </c>
      <c r="F103" s="147" t="s">
        <v>445</v>
      </c>
      <c r="G103" s="148" t="s">
        <v>137</v>
      </c>
      <c r="H103" s="149">
        <v>160</v>
      </c>
      <c r="I103" s="150"/>
      <c r="J103" s="151">
        <f>ROUND($I$103*$H$103,2)</f>
        <v>0</v>
      </c>
      <c r="K103" s="147"/>
      <c r="L103" s="43"/>
      <c r="M103" s="152"/>
      <c r="N103" s="153" t="s">
        <v>45</v>
      </c>
      <c r="O103" s="24"/>
      <c r="P103" s="24"/>
      <c r="Q103" s="154">
        <v>0</v>
      </c>
      <c r="R103" s="154">
        <f>$Q$103*$H$103</f>
        <v>0</v>
      </c>
      <c r="S103" s="154">
        <v>0</v>
      </c>
      <c r="T103" s="155">
        <f>$S$103*$H$103</f>
        <v>0</v>
      </c>
      <c r="AR103" s="89" t="s">
        <v>138</v>
      </c>
      <c r="AT103" s="89" t="s">
        <v>134</v>
      </c>
      <c r="AU103" s="89" t="s">
        <v>82</v>
      </c>
      <c r="AY103" s="6" t="s">
        <v>131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138</v>
      </c>
      <c r="BM103" s="89" t="s">
        <v>446</v>
      </c>
    </row>
    <row r="104" spans="2:47" s="6" customFormat="1" ht="16.5" customHeight="1">
      <c r="B104" s="23"/>
      <c r="C104" s="24"/>
      <c r="D104" s="157" t="s">
        <v>140</v>
      </c>
      <c r="E104" s="24"/>
      <c r="F104" s="158" t="s">
        <v>447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140</v>
      </c>
      <c r="AU104" s="6" t="s">
        <v>82</v>
      </c>
    </row>
    <row r="105" spans="2:65" s="6" customFormat="1" ht="15.75" customHeight="1">
      <c r="B105" s="23"/>
      <c r="C105" s="159" t="s">
        <v>291</v>
      </c>
      <c r="D105" s="159" t="s">
        <v>155</v>
      </c>
      <c r="E105" s="160" t="s">
        <v>448</v>
      </c>
      <c r="F105" s="161" t="s">
        <v>449</v>
      </c>
      <c r="G105" s="162" t="s">
        <v>137</v>
      </c>
      <c r="H105" s="163">
        <v>184</v>
      </c>
      <c r="I105" s="164"/>
      <c r="J105" s="165">
        <f>ROUND($I$105*$H$105,2)</f>
        <v>0</v>
      </c>
      <c r="K105" s="161"/>
      <c r="L105" s="166"/>
      <c r="M105" s="167"/>
      <c r="N105" s="168" t="s">
        <v>45</v>
      </c>
      <c r="O105" s="24"/>
      <c r="P105" s="24"/>
      <c r="Q105" s="154">
        <v>0.00019</v>
      </c>
      <c r="R105" s="154">
        <f>$Q$105*$H$105</f>
        <v>0.034960000000000005</v>
      </c>
      <c r="S105" s="154">
        <v>0</v>
      </c>
      <c r="T105" s="155">
        <f>$S$105*$H$105</f>
        <v>0</v>
      </c>
      <c r="AR105" s="89" t="s">
        <v>159</v>
      </c>
      <c r="AT105" s="89" t="s">
        <v>155</v>
      </c>
      <c r="AU105" s="89" t="s">
        <v>82</v>
      </c>
      <c r="AY105" s="6" t="s">
        <v>131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20</v>
      </c>
      <c r="BK105" s="156">
        <f>ROUND($I$105*$H$105,2)</f>
        <v>0</v>
      </c>
      <c r="BL105" s="89" t="s">
        <v>138</v>
      </c>
      <c r="BM105" s="89" t="s">
        <v>450</v>
      </c>
    </row>
    <row r="106" spans="2:47" s="6" customFormat="1" ht="27" customHeight="1">
      <c r="B106" s="23"/>
      <c r="C106" s="24"/>
      <c r="D106" s="157" t="s">
        <v>140</v>
      </c>
      <c r="E106" s="24"/>
      <c r="F106" s="158" t="s">
        <v>451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140</v>
      </c>
      <c r="AU106" s="6" t="s">
        <v>82</v>
      </c>
    </row>
    <row r="107" spans="2:51" s="6" customFormat="1" ht="15.75" customHeight="1">
      <c r="B107" s="169"/>
      <c r="C107" s="170"/>
      <c r="D107" s="171" t="s">
        <v>162</v>
      </c>
      <c r="E107" s="170"/>
      <c r="F107" s="172" t="s">
        <v>452</v>
      </c>
      <c r="G107" s="170"/>
      <c r="H107" s="173">
        <v>184</v>
      </c>
      <c r="J107" s="170"/>
      <c r="K107" s="170"/>
      <c r="L107" s="174"/>
      <c r="M107" s="175"/>
      <c r="N107" s="170"/>
      <c r="O107" s="170"/>
      <c r="P107" s="170"/>
      <c r="Q107" s="170"/>
      <c r="R107" s="170"/>
      <c r="S107" s="170"/>
      <c r="T107" s="176"/>
      <c r="AT107" s="177" t="s">
        <v>162</v>
      </c>
      <c r="AU107" s="177" t="s">
        <v>82</v>
      </c>
      <c r="AV107" s="177" t="s">
        <v>82</v>
      </c>
      <c r="AW107" s="177" t="s">
        <v>74</v>
      </c>
      <c r="AX107" s="177" t="s">
        <v>20</v>
      </c>
      <c r="AY107" s="177" t="s">
        <v>131</v>
      </c>
    </row>
    <row r="108" spans="2:65" s="6" customFormat="1" ht="15.75" customHeight="1">
      <c r="B108" s="23"/>
      <c r="C108" s="145" t="s">
        <v>150</v>
      </c>
      <c r="D108" s="145" t="s">
        <v>134</v>
      </c>
      <c r="E108" s="146" t="s">
        <v>366</v>
      </c>
      <c r="F108" s="147" t="s">
        <v>367</v>
      </c>
      <c r="G108" s="148" t="s">
        <v>173</v>
      </c>
      <c r="H108" s="149">
        <v>387.948</v>
      </c>
      <c r="I108" s="150"/>
      <c r="J108" s="151">
        <f>ROUND($I$108*$H$108,2)</f>
        <v>0</v>
      </c>
      <c r="K108" s="147"/>
      <c r="L108" s="43"/>
      <c r="M108" s="152"/>
      <c r="N108" s="153" t="s">
        <v>45</v>
      </c>
      <c r="O108" s="24"/>
      <c r="P108" s="24"/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138</v>
      </c>
      <c r="AT108" s="89" t="s">
        <v>134</v>
      </c>
      <c r="AU108" s="89" t="s">
        <v>82</v>
      </c>
      <c r="AY108" s="6" t="s">
        <v>131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138</v>
      </c>
      <c r="BM108" s="89" t="s">
        <v>453</v>
      </c>
    </row>
    <row r="109" spans="2:47" s="6" customFormat="1" ht="27" customHeight="1">
      <c r="B109" s="23"/>
      <c r="C109" s="24"/>
      <c r="D109" s="157" t="s">
        <v>140</v>
      </c>
      <c r="E109" s="24"/>
      <c r="F109" s="158" t="s">
        <v>454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140</v>
      </c>
      <c r="AU109" s="6" t="s">
        <v>82</v>
      </c>
    </row>
    <row r="110" spans="2:51" s="6" customFormat="1" ht="15.75" customHeight="1">
      <c r="B110" s="169"/>
      <c r="C110" s="170"/>
      <c r="D110" s="171" t="s">
        <v>162</v>
      </c>
      <c r="E110" s="170"/>
      <c r="F110" s="172" t="s">
        <v>455</v>
      </c>
      <c r="G110" s="170"/>
      <c r="H110" s="173">
        <v>387.948</v>
      </c>
      <c r="J110" s="170"/>
      <c r="K110" s="170"/>
      <c r="L110" s="174"/>
      <c r="M110" s="175"/>
      <c r="N110" s="170"/>
      <c r="O110" s="170"/>
      <c r="P110" s="170"/>
      <c r="Q110" s="170"/>
      <c r="R110" s="170"/>
      <c r="S110" s="170"/>
      <c r="T110" s="176"/>
      <c r="AT110" s="177" t="s">
        <v>162</v>
      </c>
      <c r="AU110" s="177" t="s">
        <v>82</v>
      </c>
      <c r="AV110" s="177" t="s">
        <v>82</v>
      </c>
      <c r="AW110" s="177" t="s">
        <v>106</v>
      </c>
      <c r="AX110" s="177" t="s">
        <v>20</v>
      </c>
      <c r="AY110" s="177" t="s">
        <v>131</v>
      </c>
    </row>
    <row r="111" spans="2:65" s="6" customFormat="1" ht="15.75" customHeight="1">
      <c r="B111" s="23"/>
      <c r="C111" s="145" t="s">
        <v>25</v>
      </c>
      <c r="D111" s="145" t="s">
        <v>134</v>
      </c>
      <c r="E111" s="146" t="s">
        <v>370</v>
      </c>
      <c r="F111" s="147" t="s">
        <v>371</v>
      </c>
      <c r="G111" s="148" t="s">
        <v>173</v>
      </c>
      <c r="H111" s="149">
        <v>324.451</v>
      </c>
      <c r="I111" s="150"/>
      <c r="J111" s="151">
        <f>ROUND($I$111*$H$111,2)</f>
        <v>0</v>
      </c>
      <c r="K111" s="147"/>
      <c r="L111" s="43"/>
      <c r="M111" s="152"/>
      <c r="N111" s="153" t="s">
        <v>45</v>
      </c>
      <c r="O111" s="24"/>
      <c r="P111" s="24"/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138</v>
      </c>
      <c r="AT111" s="89" t="s">
        <v>134</v>
      </c>
      <c r="AU111" s="89" t="s">
        <v>82</v>
      </c>
      <c r="AY111" s="6" t="s">
        <v>131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20</v>
      </c>
      <c r="BK111" s="156">
        <f>ROUND($I$111*$H$111,2)</f>
        <v>0</v>
      </c>
      <c r="BL111" s="89" t="s">
        <v>138</v>
      </c>
      <c r="BM111" s="89" t="s">
        <v>456</v>
      </c>
    </row>
    <row r="112" spans="2:47" s="6" customFormat="1" ht="27" customHeight="1">
      <c r="B112" s="23"/>
      <c r="C112" s="24"/>
      <c r="D112" s="157" t="s">
        <v>140</v>
      </c>
      <c r="E112" s="24"/>
      <c r="F112" s="158" t="s">
        <v>373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140</v>
      </c>
      <c r="AU112" s="6" t="s">
        <v>82</v>
      </c>
    </row>
    <row r="113" spans="2:51" s="6" customFormat="1" ht="15.75" customHeight="1">
      <c r="B113" s="169"/>
      <c r="C113" s="170"/>
      <c r="D113" s="171" t="s">
        <v>162</v>
      </c>
      <c r="E113" s="170"/>
      <c r="F113" s="172" t="s">
        <v>422</v>
      </c>
      <c r="G113" s="170"/>
      <c r="H113" s="173">
        <v>16.125</v>
      </c>
      <c r="J113" s="170"/>
      <c r="K113" s="170"/>
      <c r="L113" s="174"/>
      <c r="M113" s="175"/>
      <c r="N113" s="170"/>
      <c r="O113" s="170"/>
      <c r="P113" s="170"/>
      <c r="Q113" s="170"/>
      <c r="R113" s="170"/>
      <c r="S113" s="170"/>
      <c r="T113" s="176"/>
      <c r="AT113" s="177" t="s">
        <v>162</v>
      </c>
      <c r="AU113" s="177" t="s">
        <v>82</v>
      </c>
      <c r="AV113" s="177" t="s">
        <v>82</v>
      </c>
      <c r="AW113" s="177" t="s">
        <v>106</v>
      </c>
      <c r="AX113" s="177" t="s">
        <v>74</v>
      </c>
      <c r="AY113" s="177" t="s">
        <v>131</v>
      </c>
    </row>
    <row r="114" spans="2:51" s="6" customFormat="1" ht="15.75" customHeight="1">
      <c r="B114" s="169"/>
      <c r="C114" s="170"/>
      <c r="D114" s="171" t="s">
        <v>162</v>
      </c>
      <c r="E114" s="170"/>
      <c r="F114" s="172" t="s">
        <v>457</v>
      </c>
      <c r="G114" s="170"/>
      <c r="H114" s="173">
        <v>15.95</v>
      </c>
      <c r="J114" s="170"/>
      <c r="K114" s="170"/>
      <c r="L114" s="174"/>
      <c r="M114" s="175"/>
      <c r="N114" s="170"/>
      <c r="O114" s="170"/>
      <c r="P114" s="170"/>
      <c r="Q114" s="170"/>
      <c r="R114" s="170"/>
      <c r="S114" s="170"/>
      <c r="T114" s="176"/>
      <c r="AT114" s="177" t="s">
        <v>162</v>
      </c>
      <c r="AU114" s="177" t="s">
        <v>82</v>
      </c>
      <c r="AV114" s="177" t="s">
        <v>82</v>
      </c>
      <c r="AW114" s="177" t="s">
        <v>106</v>
      </c>
      <c r="AX114" s="177" t="s">
        <v>74</v>
      </c>
      <c r="AY114" s="177" t="s">
        <v>131</v>
      </c>
    </row>
    <row r="115" spans="2:51" s="6" customFormat="1" ht="15.75" customHeight="1">
      <c r="B115" s="169"/>
      <c r="C115" s="170"/>
      <c r="D115" s="171" t="s">
        <v>162</v>
      </c>
      <c r="E115" s="170"/>
      <c r="F115" s="172" t="s">
        <v>458</v>
      </c>
      <c r="G115" s="170"/>
      <c r="H115" s="173">
        <v>93.588</v>
      </c>
      <c r="J115" s="170"/>
      <c r="K115" s="170"/>
      <c r="L115" s="174"/>
      <c r="M115" s="175"/>
      <c r="N115" s="170"/>
      <c r="O115" s="170"/>
      <c r="P115" s="170"/>
      <c r="Q115" s="170"/>
      <c r="R115" s="170"/>
      <c r="S115" s="170"/>
      <c r="T115" s="176"/>
      <c r="AT115" s="177" t="s">
        <v>162</v>
      </c>
      <c r="AU115" s="177" t="s">
        <v>82</v>
      </c>
      <c r="AV115" s="177" t="s">
        <v>82</v>
      </c>
      <c r="AW115" s="177" t="s">
        <v>106</v>
      </c>
      <c r="AX115" s="177" t="s">
        <v>74</v>
      </c>
      <c r="AY115" s="177" t="s">
        <v>131</v>
      </c>
    </row>
    <row r="116" spans="2:51" s="6" customFormat="1" ht="15.75" customHeight="1">
      <c r="B116" s="169"/>
      <c r="C116" s="170"/>
      <c r="D116" s="171" t="s">
        <v>162</v>
      </c>
      <c r="E116" s="170"/>
      <c r="F116" s="172" t="s">
        <v>459</v>
      </c>
      <c r="G116" s="170"/>
      <c r="H116" s="173">
        <v>3.19</v>
      </c>
      <c r="J116" s="170"/>
      <c r="K116" s="170"/>
      <c r="L116" s="174"/>
      <c r="M116" s="175"/>
      <c r="N116" s="170"/>
      <c r="O116" s="170"/>
      <c r="P116" s="170"/>
      <c r="Q116" s="170"/>
      <c r="R116" s="170"/>
      <c r="S116" s="170"/>
      <c r="T116" s="176"/>
      <c r="AT116" s="177" t="s">
        <v>162</v>
      </c>
      <c r="AU116" s="177" t="s">
        <v>82</v>
      </c>
      <c r="AV116" s="177" t="s">
        <v>82</v>
      </c>
      <c r="AW116" s="177" t="s">
        <v>106</v>
      </c>
      <c r="AX116" s="177" t="s">
        <v>74</v>
      </c>
      <c r="AY116" s="177" t="s">
        <v>131</v>
      </c>
    </row>
    <row r="117" spans="2:51" s="6" customFormat="1" ht="15.75" customHeight="1">
      <c r="B117" s="169"/>
      <c r="C117" s="170"/>
      <c r="D117" s="171" t="s">
        <v>162</v>
      </c>
      <c r="E117" s="170"/>
      <c r="F117" s="172" t="s">
        <v>460</v>
      </c>
      <c r="G117" s="170"/>
      <c r="H117" s="173">
        <v>15.598</v>
      </c>
      <c r="J117" s="170"/>
      <c r="K117" s="170"/>
      <c r="L117" s="174"/>
      <c r="M117" s="175"/>
      <c r="N117" s="170"/>
      <c r="O117" s="170"/>
      <c r="P117" s="170"/>
      <c r="Q117" s="170"/>
      <c r="R117" s="170"/>
      <c r="S117" s="170"/>
      <c r="T117" s="176"/>
      <c r="AT117" s="177" t="s">
        <v>162</v>
      </c>
      <c r="AU117" s="177" t="s">
        <v>82</v>
      </c>
      <c r="AV117" s="177" t="s">
        <v>82</v>
      </c>
      <c r="AW117" s="177" t="s">
        <v>106</v>
      </c>
      <c r="AX117" s="177" t="s">
        <v>74</v>
      </c>
      <c r="AY117" s="177" t="s">
        <v>131</v>
      </c>
    </row>
    <row r="118" spans="2:51" s="6" customFormat="1" ht="15.75" customHeight="1">
      <c r="B118" s="169"/>
      <c r="C118" s="170"/>
      <c r="D118" s="171" t="s">
        <v>162</v>
      </c>
      <c r="E118" s="170"/>
      <c r="F118" s="172" t="s">
        <v>461</v>
      </c>
      <c r="G118" s="170"/>
      <c r="H118" s="173">
        <v>180</v>
      </c>
      <c r="J118" s="170"/>
      <c r="K118" s="170"/>
      <c r="L118" s="174"/>
      <c r="M118" s="175"/>
      <c r="N118" s="170"/>
      <c r="O118" s="170"/>
      <c r="P118" s="170"/>
      <c r="Q118" s="170"/>
      <c r="R118" s="170"/>
      <c r="S118" s="170"/>
      <c r="T118" s="176"/>
      <c r="AT118" s="177" t="s">
        <v>162</v>
      </c>
      <c r="AU118" s="177" t="s">
        <v>82</v>
      </c>
      <c r="AV118" s="177" t="s">
        <v>82</v>
      </c>
      <c r="AW118" s="177" t="s">
        <v>106</v>
      </c>
      <c r="AX118" s="177" t="s">
        <v>74</v>
      </c>
      <c r="AY118" s="177" t="s">
        <v>131</v>
      </c>
    </row>
    <row r="119" spans="2:51" s="6" customFormat="1" ht="15.75" customHeight="1">
      <c r="B119" s="181"/>
      <c r="C119" s="182"/>
      <c r="D119" s="171" t="s">
        <v>162</v>
      </c>
      <c r="E119" s="182"/>
      <c r="F119" s="183" t="s">
        <v>429</v>
      </c>
      <c r="G119" s="182"/>
      <c r="H119" s="184">
        <v>324.451</v>
      </c>
      <c r="J119" s="182"/>
      <c r="K119" s="182"/>
      <c r="L119" s="185"/>
      <c r="M119" s="186"/>
      <c r="N119" s="182"/>
      <c r="O119" s="182"/>
      <c r="P119" s="182"/>
      <c r="Q119" s="182"/>
      <c r="R119" s="182"/>
      <c r="S119" s="182"/>
      <c r="T119" s="187"/>
      <c r="AT119" s="188" t="s">
        <v>162</v>
      </c>
      <c r="AU119" s="188" t="s">
        <v>82</v>
      </c>
      <c r="AV119" s="188" t="s">
        <v>138</v>
      </c>
      <c r="AW119" s="188" t="s">
        <v>106</v>
      </c>
      <c r="AX119" s="188" t="s">
        <v>20</v>
      </c>
      <c r="AY119" s="188" t="s">
        <v>131</v>
      </c>
    </row>
    <row r="120" spans="2:65" s="6" customFormat="1" ht="15.75" customHeight="1">
      <c r="B120" s="23"/>
      <c r="C120" s="145" t="s">
        <v>186</v>
      </c>
      <c r="D120" s="145" t="s">
        <v>134</v>
      </c>
      <c r="E120" s="146" t="s">
        <v>182</v>
      </c>
      <c r="F120" s="147" t="s">
        <v>183</v>
      </c>
      <c r="G120" s="148" t="s">
        <v>173</v>
      </c>
      <c r="H120" s="149">
        <v>712.399</v>
      </c>
      <c r="I120" s="150"/>
      <c r="J120" s="151">
        <f>ROUND($I$120*$H$120,2)</f>
        <v>0</v>
      </c>
      <c r="K120" s="147"/>
      <c r="L120" s="43"/>
      <c r="M120" s="152"/>
      <c r="N120" s="153" t="s">
        <v>45</v>
      </c>
      <c r="O120" s="24"/>
      <c r="P120" s="24"/>
      <c r="Q120" s="154">
        <v>0</v>
      </c>
      <c r="R120" s="154">
        <f>$Q$120*$H$120</f>
        <v>0</v>
      </c>
      <c r="S120" s="154">
        <v>0</v>
      </c>
      <c r="T120" s="155">
        <f>$S$120*$H$120</f>
        <v>0</v>
      </c>
      <c r="AR120" s="89" t="s">
        <v>138</v>
      </c>
      <c r="AT120" s="89" t="s">
        <v>134</v>
      </c>
      <c r="AU120" s="89" t="s">
        <v>82</v>
      </c>
      <c r="AY120" s="6" t="s">
        <v>131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20</v>
      </c>
      <c r="BK120" s="156">
        <f>ROUND($I$120*$H$120,2)</f>
        <v>0</v>
      </c>
      <c r="BL120" s="89" t="s">
        <v>138</v>
      </c>
      <c r="BM120" s="89" t="s">
        <v>462</v>
      </c>
    </row>
    <row r="121" spans="2:47" s="6" customFormat="1" ht="16.5" customHeight="1">
      <c r="B121" s="23"/>
      <c r="C121" s="24"/>
      <c r="D121" s="157" t="s">
        <v>140</v>
      </c>
      <c r="E121" s="24"/>
      <c r="F121" s="158" t="s">
        <v>185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140</v>
      </c>
      <c r="AU121" s="6" t="s">
        <v>82</v>
      </c>
    </row>
    <row r="122" spans="2:51" s="6" customFormat="1" ht="15.75" customHeight="1">
      <c r="B122" s="169"/>
      <c r="C122" s="170"/>
      <c r="D122" s="171" t="s">
        <v>162</v>
      </c>
      <c r="E122" s="170"/>
      <c r="F122" s="172" t="s">
        <v>427</v>
      </c>
      <c r="G122" s="170"/>
      <c r="H122" s="173">
        <v>63.8</v>
      </c>
      <c r="J122" s="170"/>
      <c r="K122" s="170"/>
      <c r="L122" s="174"/>
      <c r="M122" s="175"/>
      <c r="N122" s="170"/>
      <c r="O122" s="170"/>
      <c r="P122" s="170"/>
      <c r="Q122" s="170"/>
      <c r="R122" s="170"/>
      <c r="S122" s="170"/>
      <c r="T122" s="176"/>
      <c r="AT122" s="177" t="s">
        <v>162</v>
      </c>
      <c r="AU122" s="177" t="s">
        <v>82</v>
      </c>
      <c r="AV122" s="177" t="s">
        <v>82</v>
      </c>
      <c r="AW122" s="177" t="s">
        <v>106</v>
      </c>
      <c r="AX122" s="177" t="s">
        <v>74</v>
      </c>
      <c r="AY122" s="177" t="s">
        <v>131</v>
      </c>
    </row>
    <row r="123" spans="2:51" s="6" customFormat="1" ht="15.75" customHeight="1">
      <c r="B123" s="169"/>
      <c r="C123" s="170"/>
      <c r="D123" s="171" t="s">
        <v>162</v>
      </c>
      <c r="E123" s="170"/>
      <c r="F123" s="172" t="s">
        <v>428</v>
      </c>
      <c r="G123" s="170"/>
      <c r="H123" s="173">
        <v>258.5</v>
      </c>
      <c r="J123" s="170"/>
      <c r="K123" s="170"/>
      <c r="L123" s="174"/>
      <c r="M123" s="175"/>
      <c r="N123" s="170"/>
      <c r="O123" s="170"/>
      <c r="P123" s="170"/>
      <c r="Q123" s="170"/>
      <c r="R123" s="170"/>
      <c r="S123" s="170"/>
      <c r="T123" s="176"/>
      <c r="AT123" s="177" t="s">
        <v>162</v>
      </c>
      <c r="AU123" s="177" t="s">
        <v>82</v>
      </c>
      <c r="AV123" s="177" t="s">
        <v>82</v>
      </c>
      <c r="AW123" s="177" t="s">
        <v>106</v>
      </c>
      <c r="AX123" s="177" t="s">
        <v>74</v>
      </c>
      <c r="AY123" s="177" t="s">
        <v>131</v>
      </c>
    </row>
    <row r="124" spans="2:51" s="6" customFormat="1" ht="15.75" customHeight="1">
      <c r="B124" s="169"/>
      <c r="C124" s="170"/>
      <c r="D124" s="171" t="s">
        <v>162</v>
      </c>
      <c r="E124" s="170"/>
      <c r="F124" s="172" t="s">
        <v>422</v>
      </c>
      <c r="G124" s="170"/>
      <c r="H124" s="173">
        <v>16.125</v>
      </c>
      <c r="J124" s="170"/>
      <c r="K124" s="170"/>
      <c r="L124" s="174"/>
      <c r="M124" s="175"/>
      <c r="N124" s="170"/>
      <c r="O124" s="170"/>
      <c r="P124" s="170"/>
      <c r="Q124" s="170"/>
      <c r="R124" s="170"/>
      <c r="S124" s="170"/>
      <c r="T124" s="176"/>
      <c r="AT124" s="177" t="s">
        <v>162</v>
      </c>
      <c r="AU124" s="177" t="s">
        <v>82</v>
      </c>
      <c r="AV124" s="177" t="s">
        <v>82</v>
      </c>
      <c r="AW124" s="177" t="s">
        <v>106</v>
      </c>
      <c r="AX124" s="177" t="s">
        <v>74</v>
      </c>
      <c r="AY124" s="177" t="s">
        <v>131</v>
      </c>
    </row>
    <row r="125" spans="2:51" s="6" customFormat="1" ht="15.75" customHeight="1">
      <c r="B125" s="169"/>
      <c r="C125" s="170"/>
      <c r="D125" s="171" t="s">
        <v>162</v>
      </c>
      <c r="E125" s="170"/>
      <c r="F125" s="172" t="s">
        <v>463</v>
      </c>
      <c r="G125" s="170"/>
      <c r="H125" s="173">
        <v>193.974</v>
      </c>
      <c r="J125" s="170"/>
      <c r="K125" s="170"/>
      <c r="L125" s="174"/>
      <c r="M125" s="175"/>
      <c r="N125" s="170"/>
      <c r="O125" s="170"/>
      <c r="P125" s="170"/>
      <c r="Q125" s="170"/>
      <c r="R125" s="170"/>
      <c r="S125" s="170"/>
      <c r="T125" s="176"/>
      <c r="AT125" s="177" t="s">
        <v>162</v>
      </c>
      <c r="AU125" s="177" t="s">
        <v>82</v>
      </c>
      <c r="AV125" s="177" t="s">
        <v>82</v>
      </c>
      <c r="AW125" s="177" t="s">
        <v>106</v>
      </c>
      <c r="AX125" s="177" t="s">
        <v>74</v>
      </c>
      <c r="AY125" s="177" t="s">
        <v>131</v>
      </c>
    </row>
    <row r="126" spans="2:51" s="6" customFormat="1" ht="15.75" customHeight="1">
      <c r="B126" s="169"/>
      <c r="C126" s="170"/>
      <c r="D126" s="171" t="s">
        <v>162</v>
      </c>
      <c r="E126" s="170"/>
      <c r="F126" s="172" t="s">
        <v>464</v>
      </c>
      <c r="G126" s="170"/>
      <c r="H126" s="173">
        <v>180</v>
      </c>
      <c r="J126" s="170"/>
      <c r="K126" s="170"/>
      <c r="L126" s="174"/>
      <c r="M126" s="175"/>
      <c r="N126" s="170"/>
      <c r="O126" s="170"/>
      <c r="P126" s="170"/>
      <c r="Q126" s="170"/>
      <c r="R126" s="170"/>
      <c r="S126" s="170"/>
      <c r="T126" s="176"/>
      <c r="AT126" s="177" t="s">
        <v>162</v>
      </c>
      <c r="AU126" s="177" t="s">
        <v>82</v>
      </c>
      <c r="AV126" s="177" t="s">
        <v>82</v>
      </c>
      <c r="AW126" s="177" t="s">
        <v>106</v>
      </c>
      <c r="AX126" s="177" t="s">
        <v>74</v>
      </c>
      <c r="AY126" s="177" t="s">
        <v>131</v>
      </c>
    </row>
    <row r="127" spans="2:51" s="6" customFormat="1" ht="15.75" customHeight="1">
      <c r="B127" s="189"/>
      <c r="C127" s="190"/>
      <c r="D127" s="171" t="s">
        <v>162</v>
      </c>
      <c r="E127" s="190"/>
      <c r="F127" s="191" t="s">
        <v>465</v>
      </c>
      <c r="G127" s="190"/>
      <c r="H127" s="190"/>
      <c r="J127" s="190"/>
      <c r="K127" s="190"/>
      <c r="L127" s="192"/>
      <c r="M127" s="193"/>
      <c r="N127" s="190"/>
      <c r="O127" s="190"/>
      <c r="P127" s="190"/>
      <c r="Q127" s="190"/>
      <c r="R127" s="190"/>
      <c r="S127" s="190"/>
      <c r="T127" s="194"/>
      <c r="AT127" s="195" t="s">
        <v>162</v>
      </c>
      <c r="AU127" s="195" t="s">
        <v>82</v>
      </c>
      <c r="AV127" s="195" t="s">
        <v>20</v>
      </c>
      <c r="AW127" s="195" t="s">
        <v>106</v>
      </c>
      <c r="AX127" s="195" t="s">
        <v>74</v>
      </c>
      <c r="AY127" s="195" t="s">
        <v>131</v>
      </c>
    </row>
    <row r="128" spans="2:51" s="6" customFormat="1" ht="15.75" customHeight="1">
      <c r="B128" s="181"/>
      <c r="C128" s="182"/>
      <c r="D128" s="171" t="s">
        <v>162</v>
      </c>
      <c r="E128" s="182"/>
      <c r="F128" s="183" t="s">
        <v>429</v>
      </c>
      <c r="G128" s="182"/>
      <c r="H128" s="184">
        <v>712.399</v>
      </c>
      <c r="J128" s="182"/>
      <c r="K128" s="182"/>
      <c r="L128" s="185"/>
      <c r="M128" s="186"/>
      <c r="N128" s="182"/>
      <c r="O128" s="182"/>
      <c r="P128" s="182"/>
      <c r="Q128" s="182"/>
      <c r="R128" s="182"/>
      <c r="S128" s="182"/>
      <c r="T128" s="187"/>
      <c r="AT128" s="188" t="s">
        <v>162</v>
      </c>
      <c r="AU128" s="188" t="s">
        <v>82</v>
      </c>
      <c r="AV128" s="188" t="s">
        <v>138</v>
      </c>
      <c r="AW128" s="188" t="s">
        <v>106</v>
      </c>
      <c r="AX128" s="188" t="s">
        <v>20</v>
      </c>
      <c r="AY128" s="188" t="s">
        <v>131</v>
      </c>
    </row>
    <row r="129" spans="2:65" s="6" customFormat="1" ht="15.75" customHeight="1">
      <c r="B129" s="23"/>
      <c r="C129" s="145" t="s">
        <v>329</v>
      </c>
      <c r="D129" s="145" t="s">
        <v>134</v>
      </c>
      <c r="E129" s="146" t="s">
        <v>466</v>
      </c>
      <c r="F129" s="147" t="s">
        <v>467</v>
      </c>
      <c r="G129" s="148" t="s">
        <v>173</v>
      </c>
      <c r="H129" s="149">
        <v>103.74</v>
      </c>
      <c r="I129" s="150"/>
      <c r="J129" s="151">
        <f>ROUND($I$129*$H$129,2)</f>
        <v>0</v>
      </c>
      <c r="K129" s="147"/>
      <c r="L129" s="43"/>
      <c r="M129" s="152"/>
      <c r="N129" s="153" t="s">
        <v>45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138</v>
      </c>
      <c r="AT129" s="89" t="s">
        <v>134</v>
      </c>
      <c r="AU129" s="89" t="s">
        <v>82</v>
      </c>
      <c r="AY129" s="6" t="s">
        <v>131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138</v>
      </c>
      <c r="BM129" s="89" t="s">
        <v>468</v>
      </c>
    </row>
    <row r="130" spans="2:47" s="6" customFormat="1" ht="38.25" customHeight="1">
      <c r="B130" s="23"/>
      <c r="C130" s="24"/>
      <c r="D130" s="157" t="s">
        <v>140</v>
      </c>
      <c r="E130" s="24"/>
      <c r="F130" s="158" t="s">
        <v>469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140</v>
      </c>
      <c r="AU130" s="6" t="s">
        <v>82</v>
      </c>
    </row>
    <row r="131" spans="2:51" s="6" customFormat="1" ht="15.75" customHeight="1">
      <c r="B131" s="169"/>
      <c r="C131" s="170"/>
      <c r="D131" s="171" t="s">
        <v>162</v>
      </c>
      <c r="E131" s="170"/>
      <c r="F131" s="172" t="s">
        <v>470</v>
      </c>
      <c r="G131" s="170"/>
      <c r="H131" s="173">
        <v>103.74</v>
      </c>
      <c r="J131" s="170"/>
      <c r="K131" s="170"/>
      <c r="L131" s="174"/>
      <c r="M131" s="175"/>
      <c r="N131" s="170"/>
      <c r="O131" s="170"/>
      <c r="P131" s="170"/>
      <c r="Q131" s="170"/>
      <c r="R131" s="170"/>
      <c r="S131" s="170"/>
      <c r="T131" s="176"/>
      <c r="AT131" s="177" t="s">
        <v>162</v>
      </c>
      <c r="AU131" s="177" t="s">
        <v>82</v>
      </c>
      <c r="AV131" s="177" t="s">
        <v>82</v>
      </c>
      <c r="AW131" s="177" t="s">
        <v>106</v>
      </c>
      <c r="AX131" s="177" t="s">
        <v>20</v>
      </c>
      <c r="AY131" s="177" t="s">
        <v>131</v>
      </c>
    </row>
    <row r="132" spans="2:65" s="6" customFormat="1" ht="15.75" customHeight="1">
      <c r="B132" s="23"/>
      <c r="C132" s="145" t="s">
        <v>278</v>
      </c>
      <c r="D132" s="145" t="s">
        <v>134</v>
      </c>
      <c r="E132" s="146" t="s">
        <v>187</v>
      </c>
      <c r="F132" s="147" t="s">
        <v>188</v>
      </c>
      <c r="G132" s="148" t="s">
        <v>173</v>
      </c>
      <c r="H132" s="149">
        <v>324.451</v>
      </c>
      <c r="I132" s="150"/>
      <c r="J132" s="151">
        <f>ROUND($I$132*$H$132,2)</f>
        <v>0</v>
      </c>
      <c r="K132" s="147"/>
      <c r="L132" s="43"/>
      <c r="M132" s="152"/>
      <c r="N132" s="153" t="s">
        <v>45</v>
      </c>
      <c r="O132" s="24"/>
      <c r="P132" s="24"/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138</v>
      </c>
      <c r="AT132" s="89" t="s">
        <v>134</v>
      </c>
      <c r="AU132" s="89" t="s">
        <v>82</v>
      </c>
      <c r="AY132" s="6" t="s">
        <v>131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138</v>
      </c>
      <c r="BM132" s="89" t="s">
        <v>471</v>
      </c>
    </row>
    <row r="133" spans="2:47" s="6" customFormat="1" ht="16.5" customHeight="1">
      <c r="B133" s="23"/>
      <c r="C133" s="24"/>
      <c r="D133" s="157" t="s">
        <v>140</v>
      </c>
      <c r="E133" s="24"/>
      <c r="F133" s="158" t="s">
        <v>188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140</v>
      </c>
      <c r="AU133" s="6" t="s">
        <v>82</v>
      </c>
    </row>
    <row r="134" spans="2:65" s="6" customFormat="1" ht="15.75" customHeight="1">
      <c r="B134" s="23"/>
      <c r="C134" s="145" t="s">
        <v>306</v>
      </c>
      <c r="D134" s="145" t="s">
        <v>134</v>
      </c>
      <c r="E134" s="146" t="s">
        <v>192</v>
      </c>
      <c r="F134" s="147" t="s">
        <v>193</v>
      </c>
      <c r="G134" s="148" t="s">
        <v>158</v>
      </c>
      <c r="H134" s="149">
        <v>584.012</v>
      </c>
      <c r="I134" s="150"/>
      <c r="J134" s="151">
        <f>ROUND($I$134*$H$134,2)</f>
        <v>0</v>
      </c>
      <c r="K134" s="147"/>
      <c r="L134" s="43"/>
      <c r="M134" s="152"/>
      <c r="N134" s="153" t="s">
        <v>45</v>
      </c>
      <c r="O134" s="24"/>
      <c r="P134" s="24"/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138</v>
      </c>
      <c r="AT134" s="89" t="s">
        <v>134</v>
      </c>
      <c r="AU134" s="89" t="s">
        <v>82</v>
      </c>
      <c r="AY134" s="6" t="s">
        <v>131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20</v>
      </c>
      <c r="BK134" s="156">
        <f>ROUND($I$134*$H$134,2)</f>
        <v>0</v>
      </c>
      <c r="BL134" s="89" t="s">
        <v>138</v>
      </c>
      <c r="BM134" s="89" t="s">
        <v>472</v>
      </c>
    </row>
    <row r="135" spans="2:47" s="6" customFormat="1" ht="16.5" customHeight="1">
      <c r="B135" s="23"/>
      <c r="C135" s="24"/>
      <c r="D135" s="157" t="s">
        <v>140</v>
      </c>
      <c r="E135" s="24"/>
      <c r="F135" s="158" t="s">
        <v>195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140</v>
      </c>
      <c r="AU135" s="6" t="s">
        <v>82</v>
      </c>
    </row>
    <row r="136" spans="2:51" s="6" customFormat="1" ht="15.75" customHeight="1">
      <c r="B136" s="169"/>
      <c r="C136" s="170"/>
      <c r="D136" s="171" t="s">
        <v>162</v>
      </c>
      <c r="E136" s="170"/>
      <c r="F136" s="172" t="s">
        <v>473</v>
      </c>
      <c r="G136" s="170"/>
      <c r="H136" s="173">
        <v>584.012</v>
      </c>
      <c r="J136" s="170"/>
      <c r="K136" s="170"/>
      <c r="L136" s="174"/>
      <c r="M136" s="175"/>
      <c r="N136" s="170"/>
      <c r="O136" s="170"/>
      <c r="P136" s="170"/>
      <c r="Q136" s="170"/>
      <c r="R136" s="170"/>
      <c r="S136" s="170"/>
      <c r="T136" s="176"/>
      <c r="AT136" s="177" t="s">
        <v>162</v>
      </c>
      <c r="AU136" s="177" t="s">
        <v>82</v>
      </c>
      <c r="AV136" s="177" t="s">
        <v>82</v>
      </c>
      <c r="AW136" s="177" t="s">
        <v>74</v>
      </c>
      <c r="AX136" s="177" t="s">
        <v>20</v>
      </c>
      <c r="AY136" s="177" t="s">
        <v>131</v>
      </c>
    </row>
    <row r="137" spans="2:65" s="6" customFormat="1" ht="15.75" customHeight="1">
      <c r="B137" s="23"/>
      <c r="C137" s="145" t="s">
        <v>311</v>
      </c>
      <c r="D137" s="145" t="s">
        <v>134</v>
      </c>
      <c r="E137" s="146" t="s">
        <v>379</v>
      </c>
      <c r="F137" s="147" t="s">
        <v>380</v>
      </c>
      <c r="G137" s="148" t="s">
        <v>173</v>
      </c>
      <c r="H137" s="149">
        <v>193.974</v>
      </c>
      <c r="I137" s="150"/>
      <c r="J137" s="151">
        <f>ROUND($I$137*$H$137,2)</f>
        <v>0</v>
      </c>
      <c r="K137" s="147"/>
      <c r="L137" s="43"/>
      <c r="M137" s="152"/>
      <c r="N137" s="153" t="s">
        <v>45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138</v>
      </c>
      <c r="AT137" s="89" t="s">
        <v>134</v>
      </c>
      <c r="AU137" s="89" t="s">
        <v>82</v>
      </c>
      <c r="AY137" s="6" t="s">
        <v>131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138</v>
      </c>
      <c r="BM137" s="89" t="s">
        <v>474</v>
      </c>
    </row>
    <row r="138" spans="2:47" s="6" customFormat="1" ht="27" customHeight="1">
      <c r="B138" s="23"/>
      <c r="C138" s="24"/>
      <c r="D138" s="157" t="s">
        <v>140</v>
      </c>
      <c r="E138" s="24"/>
      <c r="F138" s="158" t="s">
        <v>382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140</v>
      </c>
      <c r="AU138" s="6" t="s">
        <v>82</v>
      </c>
    </row>
    <row r="139" spans="2:51" s="6" customFormat="1" ht="15.75" customHeight="1">
      <c r="B139" s="169"/>
      <c r="C139" s="170"/>
      <c r="D139" s="171" t="s">
        <v>162</v>
      </c>
      <c r="E139" s="170"/>
      <c r="F139" s="172" t="s">
        <v>427</v>
      </c>
      <c r="G139" s="170"/>
      <c r="H139" s="173">
        <v>63.8</v>
      </c>
      <c r="J139" s="170"/>
      <c r="K139" s="170"/>
      <c r="L139" s="174"/>
      <c r="M139" s="175"/>
      <c r="N139" s="170"/>
      <c r="O139" s="170"/>
      <c r="P139" s="170"/>
      <c r="Q139" s="170"/>
      <c r="R139" s="170"/>
      <c r="S139" s="170"/>
      <c r="T139" s="176"/>
      <c r="AT139" s="177" t="s">
        <v>162</v>
      </c>
      <c r="AU139" s="177" t="s">
        <v>82</v>
      </c>
      <c r="AV139" s="177" t="s">
        <v>82</v>
      </c>
      <c r="AW139" s="177" t="s">
        <v>106</v>
      </c>
      <c r="AX139" s="177" t="s">
        <v>74</v>
      </c>
      <c r="AY139" s="177" t="s">
        <v>131</v>
      </c>
    </row>
    <row r="140" spans="2:51" s="6" customFormat="1" ht="15.75" customHeight="1">
      <c r="B140" s="169"/>
      <c r="C140" s="170"/>
      <c r="D140" s="171" t="s">
        <v>162</v>
      </c>
      <c r="E140" s="170"/>
      <c r="F140" s="172" t="s">
        <v>428</v>
      </c>
      <c r="G140" s="170"/>
      <c r="H140" s="173">
        <v>258.5</v>
      </c>
      <c r="J140" s="170"/>
      <c r="K140" s="170"/>
      <c r="L140" s="174"/>
      <c r="M140" s="175"/>
      <c r="N140" s="170"/>
      <c r="O140" s="170"/>
      <c r="P140" s="170"/>
      <c r="Q140" s="170"/>
      <c r="R140" s="170"/>
      <c r="S140" s="170"/>
      <c r="T140" s="176"/>
      <c r="AT140" s="177" t="s">
        <v>162</v>
      </c>
      <c r="AU140" s="177" t="s">
        <v>82</v>
      </c>
      <c r="AV140" s="177" t="s">
        <v>82</v>
      </c>
      <c r="AW140" s="177" t="s">
        <v>106</v>
      </c>
      <c r="AX140" s="177" t="s">
        <v>74</v>
      </c>
      <c r="AY140" s="177" t="s">
        <v>131</v>
      </c>
    </row>
    <row r="141" spans="2:51" s="6" customFormat="1" ht="15.75" customHeight="1">
      <c r="B141" s="169"/>
      <c r="C141" s="170"/>
      <c r="D141" s="171" t="s">
        <v>162</v>
      </c>
      <c r="E141" s="170"/>
      <c r="F141" s="172" t="s">
        <v>475</v>
      </c>
      <c r="G141" s="170"/>
      <c r="H141" s="173">
        <v>-15.95</v>
      </c>
      <c r="J141" s="170"/>
      <c r="K141" s="170"/>
      <c r="L141" s="174"/>
      <c r="M141" s="175"/>
      <c r="N141" s="170"/>
      <c r="O141" s="170"/>
      <c r="P141" s="170"/>
      <c r="Q141" s="170"/>
      <c r="R141" s="170"/>
      <c r="S141" s="170"/>
      <c r="T141" s="176"/>
      <c r="AT141" s="177" t="s">
        <v>162</v>
      </c>
      <c r="AU141" s="177" t="s">
        <v>82</v>
      </c>
      <c r="AV141" s="177" t="s">
        <v>82</v>
      </c>
      <c r="AW141" s="177" t="s">
        <v>106</v>
      </c>
      <c r="AX141" s="177" t="s">
        <v>74</v>
      </c>
      <c r="AY141" s="177" t="s">
        <v>131</v>
      </c>
    </row>
    <row r="142" spans="2:51" s="6" customFormat="1" ht="15.75" customHeight="1">
      <c r="B142" s="169"/>
      <c r="C142" s="170"/>
      <c r="D142" s="171" t="s">
        <v>162</v>
      </c>
      <c r="E142" s="170"/>
      <c r="F142" s="172" t="s">
        <v>476</v>
      </c>
      <c r="G142" s="170"/>
      <c r="H142" s="173">
        <v>-93.588</v>
      </c>
      <c r="J142" s="170"/>
      <c r="K142" s="170"/>
      <c r="L142" s="174"/>
      <c r="M142" s="175"/>
      <c r="N142" s="170"/>
      <c r="O142" s="170"/>
      <c r="P142" s="170"/>
      <c r="Q142" s="170"/>
      <c r="R142" s="170"/>
      <c r="S142" s="170"/>
      <c r="T142" s="176"/>
      <c r="AT142" s="177" t="s">
        <v>162</v>
      </c>
      <c r="AU142" s="177" t="s">
        <v>82</v>
      </c>
      <c r="AV142" s="177" t="s">
        <v>82</v>
      </c>
      <c r="AW142" s="177" t="s">
        <v>106</v>
      </c>
      <c r="AX142" s="177" t="s">
        <v>74</v>
      </c>
      <c r="AY142" s="177" t="s">
        <v>131</v>
      </c>
    </row>
    <row r="143" spans="2:51" s="6" customFormat="1" ht="15.75" customHeight="1">
      <c r="B143" s="169"/>
      <c r="C143" s="170"/>
      <c r="D143" s="171" t="s">
        <v>162</v>
      </c>
      <c r="E143" s="170"/>
      <c r="F143" s="172" t="s">
        <v>477</v>
      </c>
      <c r="G143" s="170"/>
      <c r="H143" s="173">
        <v>-3.19</v>
      </c>
      <c r="J143" s="170"/>
      <c r="K143" s="170"/>
      <c r="L143" s="174"/>
      <c r="M143" s="175"/>
      <c r="N143" s="170"/>
      <c r="O143" s="170"/>
      <c r="P143" s="170"/>
      <c r="Q143" s="170"/>
      <c r="R143" s="170"/>
      <c r="S143" s="170"/>
      <c r="T143" s="176"/>
      <c r="AT143" s="177" t="s">
        <v>162</v>
      </c>
      <c r="AU143" s="177" t="s">
        <v>82</v>
      </c>
      <c r="AV143" s="177" t="s">
        <v>82</v>
      </c>
      <c r="AW143" s="177" t="s">
        <v>106</v>
      </c>
      <c r="AX143" s="177" t="s">
        <v>74</v>
      </c>
      <c r="AY143" s="177" t="s">
        <v>131</v>
      </c>
    </row>
    <row r="144" spans="2:51" s="6" customFormat="1" ht="15.75" customHeight="1">
      <c r="B144" s="169"/>
      <c r="C144" s="170"/>
      <c r="D144" s="171" t="s">
        <v>162</v>
      </c>
      <c r="E144" s="170"/>
      <c r="F144" s="172" t="s">
        <v>478</v>
      </c>
      <c r="G144" s="170"/>
      <c r="H144" s="173">
        <v>-15.598</v>
      </c>
      <c r="J144" s="170"/>
      <c r="K144" s="170"/>
      <c r="L144" s="174"/>
      <c r="M144" s="175"/>
      <c r="N144" s="170"/>
      <c r="O144" s="170"/>
      <c r="P144" s="170"/>
      <c r="Q144" s="170"/>
      <c r="R144" s="170"/>
      <c r="S144" s="170"/>
      <c r="T144" s="176"/>
      <c r="AT144" s="177" t="s">
        <v>162</v>
      </c>
      <c r="AU144" s="177" t="s">
        <v>82</v>
      </c>
      <c r="AV144" s="177" t="s">
        <v>82</v>
      </c>
      <c r="AW144" s="177" t="s">
        <v>106</v>
      </c>
      <c r="AX144" s="177" t="s">
        <v>74</v>
      </c>
      <c r="AY144" s="177" t="s">
        <v>131</v>
      </c>
    </row>
    <row r="145" spans="2:51" s="6" customFormat="1" ht="15.75" customHeight="1">
      <c r="B145" s="181"/>
      <c r="C145" s="182"/>
      <c r="D145" s="171" t="s">
        <v>162</v>
      </c>
      <c r="E145" s="182"/>
      <c r="F145" s="183" t="s">
        <v>429</v>
      </c>
      <c r="G145" s="182"/>
      <c r="H145" s="184">
        <v>193.974</v>
      </c>
      <c r="J145" s="182"/>
      <c r="K145" s="182"/>
      <c r="L145" s="185"/>
      <c r="M145" s="186"/>
      <c r="N145" s="182"/>
      <c r="O145" s="182"/>
      <c r="P145" s="182"/>
      <c r="Q145" s="182"/>
      <c r="R145" s="182"/>
      <c r="S145" s="182"/>
      <c r="T145" s="187"/>
      <c r="AT145" s="188" t="s">
        <v>162</v>
      </c>
      <c r="AU145" s="188" t="s">
        <v>82</v>
      </c>
      <c r="AV145" s="188" t="s">
        <v>138</v>
      </c>
      <c r="AW145" s="188" t="s">
        <v>106</v>
      </c>
      <c r="AX145" s="188" t="s">
        <v>20</v>
      </c>
      <c r="AY145" s="188" t="s">
        <v>131</v>
      </c>
    </row>
    <row r="146" spans="2:65" s="6" customFormat="1" ht="15.75" customHeight="1">
      <c r="B146" s="23"/>
      <c r="C146" s="145" t="s">
        <v>159</v>
      </c>
      <c r="D146" s="145" t="s">
        <v>134</v>
      </c>
      <c r="E146" s="146" t="s">
        <v>198</v>
      </c>
      <c r="F146" s="147" t="s">
        <v>199</v>
      </c>
      <c r="G146" s="148" t="s">
        <v>173</v>
      </c>
      <c r="H146" s="149">
        <v>109.538</v>
      </c>
      <c r="I146" s="150"/>
      <c r="J146" s="151">
        <f>ROUND($I$146*$H$146,2)</f>
        <v>0</v>
      </c>
      <c r="K146" s="147"/>
      <c r="L146" s="43"/>
      <c r="M146" s="152"/>
      <c r="N146" s="153" t="s">
        <v>45</v>
      </c>
      <c r="O146" s="24"/>
      <c r="P146" s="24"/>
      <c r="Q146" s="154">
        <v>0</v>
      </c>
      <c r="R146" s="154">
        <f>$Q$146*$H$146</f>
        <v>0</v>
      </c>
      <c r="S146" s="154">
        <v>0</v>
      </c>
      <c r="T146" s="155">
        <f>$S$146*$H$146</f>
        <v>0</v>
      </c>
      <c r="AR146" s="89" t="s">
        <v>138</v>
      </c>
      <c r="AT146" s="89" t="s">
        <v>134</v>
      </c>
      <c r="AU146" s="89" t="s">
        <v>82</v>
      </c>
      <c r="AY146" s="6" t="s">
        <v>131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20</v>
      </c>
      <c r="BK146" s="156">
        <f>ROUND($I$146*$H$146,2)</f>
        <v>0</v>
      </c>
      <c r="BL146" s="89" t="s">
        <v>138</v>
      </c>
      <c r="BM146" s="89" t="s">
        <v>479</v>
      </c>
    </row>
    <row r="147" spans="2:47" s="6" customFormat="1" ht="27" customHeight="1">
      <c r="B147" s="23"/>
      <c r="C147" s="24"/>
      <c r="D147" s="157" t="s">
        <v>140</v>
      </c>
      <c r="E147" s="24"/>
      <c r="F147" s="158" t="s">
        <v>201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140</v>
      </c>
      <c r="AU147" s="6" t="s">
        <v>82</v>
      </c>
    </row>
    <row r="148" spans="2:51" s="6" customFormat="1" ht="15.75" customHeight="1">
      <c r="B148" s="169"/>
      <c r="C148" s="170"/>
      <c r="D148" s="171" t="s">
        <v>162</v>
      </c>
      <c r="E148" s="170"/>
      <c r="F148" s="172" t="s">
        <v>457</v>
      </c>
      <c r="G148" s="170"/>
      <c r="H148" s="173">
        <v>15.95</v>
      </c>
      <c r="J148" s="170"/>
      <c r="K148" s="170"/>
      <c r="L148" s="174"/>
      <c r="M148" s="175"/>
      <c r="N148" s="170"/>
      <c r="O148" s="170"/>
      <c r="P148" s="170"/>
      <c r="Q148" s="170"/>
      <c r="R148" s="170"/>
      <c r="S148" s="170"/>
      <c r="T148" s="176"/>
      <c r="AT148" s="177" t="s">
        <v>162</v>
      </c>
      <c r="AU148" s="177" t="s">
        <v>82</v>
      </c>
      <c r="AV148" s="177" t="s">
        <v>82</v>
      </c>
      <c r="AW148" s="177" t="s">
        <v>106</v>
      </c>
      <c r="AX148" s="177" t="s">
        <v>74</v>
      </c>
      <c r="AY148" s="177" t="s">
        <v>131</v>
      </c>
    </row>
    <row r="149" spans="2:51" s="6" customFormat="1" ht="15.75" customHeight="1">
      <c r="B149" s="169"/>
      <c r="C149" s="170"/>
      <c r="D149" s="171" t="s">
        <v>162</v>
      </c>
      <c r="E149" s="170"/>
      <c r="F149" s="172" t="s">
        <v>458</v>
      </c>
      <c r="G149" s="170"/>
      <c r="H149" s="173">
        <v>93.588</v>
      </c>
      <c r="J149" s="170"/>
      <c r="K149" s="170"/>
      <c r="L149" s="174"/>
      <c r="M149" s="175"/>
      <c r="N149" s="170"/>
      <c r="O149" s="170"/>
      <c r="P149" s="170"/>
      <c r="Q149" s="170"/>
      <c r="R149" s="170"/>
      <c r="S149" s="170"/>
      <c r="T149" s="176"/>
      <c r="AT149" s="177" t="s">
        <v>162</v>
      </c>
      <c r="AU149" s="177" t="s">
        <v>82</v>
      </c>
      <c r="AV149" s="177" t="s">
        <v>82</v>
      </c>
      <c r="AW149" s="177" t="s">
        <v>106</v>
      </c>
      <c r="AX149" s="177" t="s">
        <v>74</v>
      </c>
      <c r="AY149" s="177" t="s">
        <v>131</v>
      </c>
    </row>
    <row r="150" spans="2:51" s="6" customFormat="1" ht="15.75" customHeight="1">
      <c r="B150" s="181"/>
      <c r="C150" s="182"/>
      <c r="D150" s="171" t="s">
        <v>162</v>
      </c>
      <c r="E150" s="182"/>
      <c r="F150" s="183" t="s">
        <v>429</v>
      </c>
      <c r="G150" s="182"/>
      <c r="H150" s="184">
        <v>109.538</v>
      </c>
      <c r="J150" s="182"/>
      <c r="K150" s="182"/>
      <c r="L150" s="185"/>
      <c r="M150" s="186"/>
      <c r="N150" s="182"/>
      <c r="O150" s="182"/>
      <c r="P150" s="182"/>
      <c r="Q150" s="182"/>
      <c r="R150" s="182"/>
      <c r="S150" s="182"/>
      <c r="T150" s="187"/>
      <c r="AT150" s="188" t="s">
        <v>162</v>
      </c>
      <c r="AU150" s="188" t="s">
        <v>82</v>
      </c>
      <c r="AV150" s="188" t="s">
        <v>138</v>
      </c>
      <c r="AW150" s="188" t="s">
        <v>106</v>
      </c>
      <c r="AX150" s="188" t="s">
        <v>20</v>
      </c>
      <c r="AY150" s="188" t="s">
        <v>131</v>
      </c>
    </row>
    <row r="151" spans="2:65" s="6" customFormat="1" ht="15.75" customHeight="1">
      <c r="B151" s="23"/>
      <c r="C151" s="159" t="s">
        <v>283</v>
      </c>
      <c r="D151" s="159" t="s">
        <v>155</v>
      </c>
      <c r="E151" s="160" t="s">
        <v>480</v>
      </c>
      <c r="F151" s="161" t="s">
        <v>481</v>
      </c>
      <c r="G151" s="162" t="s">
        <v>158</v>
      </c>
      <c r="H151" s="163">
        <v>197.168</v>
      </c>
      <c r="I151" s="164"/>
      <c r="J151" s="165">
        <f>ROUND($I$151*$H$151,2)</f>
        <v>0</v>
      </c>
      <c r="K151" s="161"/>
      <c r="L151" s="166"/>
      <c r="M151" s="167"/>
      <c r="N151" s="168" t="s">
        <v>45</v>
      </c>
      <c r="O151" s="24"/>
      <c r="P151" s="24"/>
      <c r="Q151" s="154">
        <v>1</v>
      </c>
      <c r="R151" s="154">
        <f>$Q$151*$H$151</f>
        <v>197.168</v>
      </c>
      <c r="S151" s="154">
        <v>0</v>
      </c>
      <c r="T151" s="155">
        <f>$S$151*$H$151</f>
        <v>0</v>
      </c>
      <c r="AR151" s="89" t="s">
        <v>159</v>
      </c>
      <c r="AT151" s="89" t="s">
        <v>155</v>
      </c>
      <c r="AU151" s="89" t="s">
        <v>82</v>
      </c>
      <c r="AY151" s="6" t="s">
        <v>131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20</v>
      </c>
      <c r="BK151" s="156">
        <f>ROUND($I$151*$H$151,2)</f>
        <v>0</v>
      </c>
      <c r="BL151" s="89" t="s">
        <v>138</v>
      </c>
      <c r="BM151" s="89" t="s">
        <v>482</v>
      </c>
    </row>
    <row r="152" spans="2:47" s="6" customFormat="1" ht="16.5" customHeight="1">
      <c r="B152" s="23"/>
      <c r="C152" s="24"/>
      <c r="D152" s="157" t="s">
        <v>140</v>
      </c>
      <c r="E152" s="24"/>
      <c r="F152" s="158" t="s">
        <v>483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140</v>
      </c>
      <c r="AU152" s="6" t="s">
        <v>82</v>
      </c>
    </row>
    <row r="153" spans="2:51" s="6" customFormat="1" ht="15.75" customHeight="1">
      <c r="B153" s="169"/>
      <c r="C153" s="170"/>
      <c r="D153" s="171" t="s">
        <v>162</v>
      </c>
      <c r="E153" s="170"/>
      <c r="F153" s="172" t="s">
        <v>484</v>
      </c>
      <c r="G153" s="170"/>
      <c r="H153" s="173">
        <v>197.168</v>
      </c>
      <c r="J153" s="170"/>
      <c r="K153" s="170"/>
      <c r="L153" s="174"/>
      <c r="M153" s="175"/>
      <c r="N153" s="170"/>
      <c r="O153" s="170"/>
      <c r="P153" s="170"/>
      <c r="Q153" s="170"/>
      <c r="R153" s="170"/>
      <c r="S153" s="170"/>
      <c r="T153" s="176"/>
      <c r="AT153" s="177" t="s">
        <v>162</v>
      </c>
      <c r="AU153" s="177" t="s">
        <v>82</v>
      </c>
      <c r="AV153" s="177" t="s">
        <v>82</v>
      </c>
      <c r="AW153" s="177" t="s">
        <v>74</v>
      </c>
      <c r="AX153" s="177" t="s">
        <v>20</v>
      </c>
      <c r="AY153" s="177" t="s">
        <v>131</v>
      </c>
    </row>
    <row r="154" spans="2:65" s="6" customFormat="1" ht="15.75" customHeight="1">
      <c r="B154" s="23"/>
      <c r="C154" s="145" t="s">
        <v>354</v>
      </c>
      <c r="D154" s="145" t="s">
        <v>134</v>
      </c>
      <c r="E154" s="146" t="s">
        <v>485</v>
      </c>
      <c r="F154" s="147" t="s">
        <v>486</v>
      </c>
      <c r="G154" s="148" t="s">
        <v>137</v>
      </c>
      <c r="H154" s="149">
        <v>160</v>
      </c>
      <c r="I154" s="150"/>
      <c r="J154" s="151">
        <f>ROUND($I$154*$H$154,2)</f>
        <v>0</v>
      </c>
      <c r="K154" s="147"/>
      <c r="L154" s="43"/>
      <c r="M154" s="152"/>
      <c r="N154" s="153" t="s">
        <v>45</v>
      </c>
      <c r="O154" s="24"/>
      <c r="P154" s="24"/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138</v>
      </c>
      <c r="AT154" s="89" t="s">
        <v>134</v>
      </c>
      <c r="AU154" s="89" t="s">
        <v>82</v>
      </c>
      <c r="AY154" s="6" t="s">
        <v>131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138</v>
      </c>
      <c r="BM154" s="89" t="s">
        <v>487</v>
      </c>
    </row>
    <row r="155" spans="2:47" s="6" customFormat="1" ht="16.5" customHeight="1">
      <c r="B155" s="23"/>
      <c r="C155" s="24"/>
      <c r="D155" s="157" t="s">
        <v>140</v>
      </c>
      <c r="E155" s="24"/>
      <c r="F155" s="158" t="s">
        <v>488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140</v>
      </c>
      <c r="AU155" s="6" t="s">
        <v>82</v>
      </c>
    </row>
    <row r="156" spans="2:65" s="6" customFormat="1" ht="15.75" customHeight="1">
      <c r="B156" s="23"/>
      <c r="C156" s="159" t="s">
        <v>489</v>
      </c>
      <c r="D156" s="159" t="s">
        <v>155</v>
      </c>
      <c r="E156" s="160" t="s">
        <v>490</v>
      </c>
      <c r="F156" s="161" t="s">
        <v>491</v>
      </c>
      <c r="G156" s="162" t="s">
        <v>216</v>
      </c>
      <c r="H156" s="163">
        <v>2.4</v>
      </c>
      <c r="I156" s="164"/>
      <c r="J156" s="165">
        <f>ROUND($I$156*$H$156,2)</f>
        <v>0</v>
      </c>
      <c r="K156" s="161"/>
      <c r="L156" s="166"/>
      <c r="M156" s="167"/>
      <c r="N156" s="168" t="s">
        <v>45</v>
      </c>
      <c r="O156" s="24"/>
      <c r="P156" s="24"/>
      <c r="Q156" s="154">
        <v>0.001</v>
      </c>
      <c r="R156" s="154">
        <f>$Q$156*$H$156</f>
        <v>0.0024</v>
      </c>
      <c r="S156" s="154">
        <v>0</v>
      </c>
      <c r="T156" s="155">
        <f>$S$156*$H$156</f>
        <v>0</v>
      </c>
      <c r="AR156" s="89" t="s">
        <v>159</v>
      </c>
      <c r="AT156" s="89" t="s">
        <v>155</v>
      </c>
      <c r="AU156" s="89" t="s">
        <v>82</v>
      </c>
      <c r="AY156" s="6" t="s">
        <v>131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138</v>
      </c>
      <c r="BM156" s="89" t="s">
        <v>492</v>
      </c>
    </row>
    <row r="157" spans="2:47" s="6" customFormat="1" ht="16.5" customHeight="1">
      <c r="B157" s="23"/>
      <c r="C157" s="24"/>
      <c r="D157" s="157" t="s">
        <v>140</v>
      </c>
      <c r="E157" s="24"/>
      <c r="F157" s="158" t="s">
        <v>493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140</v>
      </c>
      <c r="AU157" s="6" t="s">
        <v>82</v>
      </c>
    </row>
    <row r="158" spans="2:51" s="6" customFormat="1" ht="15.75" customHeight="1">
      <c r="B158" s="169"/>
      <c r="C158" s="170"/>
      <c r="D158" s="171" t="s">
        <v>162</v>
      </c>
      <c r="E158" s="170"/>
      <c r="F158" s="172" t="s">
        <v>219</v>
      </c>
      <c r="G158" s="170"/>
      <c r="H158" s="173">
        <v>2.4</v>
      </c>
      <c r="J158" s="170"/>
      <c r="K158" s="170"/>
      <c r="L158" s="174"/>
      <c r="M158" s="175"/>
      <c r="N158" s="170"/>
      <c r="O158" s="170"/>
      <c r="P158" s="170"/>
      <c r="Q158" s="170"/>
      <c r="R158" s="170"/>
      <c r="S158" s="170"/>
      <c r="T158" s="176"/>
      <c r="AT158" s="177" t="s">
        <v>162</v>
      </c>
      <c r="AU158" s="177" t="s">
        <v>82</v>
      </c>
      <c r="AV158" s="177" t="s">
        <v>82</v>
      </c>
      <c r="AW158" s="177" t="s">
        <v>74</v>
      </c>
      <c r="AX158" s="177" t="s">
        <v>20</v>
      </c>
      <c r="AY158" s="177" t="s">
        <v>131</v>
      </c>
    </row>
    <row r="159" spans="2:65" s="6" customFormat="1" ht="15.75" customHeight="1">
      <c r="B159" s="23"/>
      <c r="C159" s="145" t="s">
        <v>273</v>
      </c>
      <c r="D159" s="145" t="s">
        <v>134</v>
      </c>
      <c r="E159" s="146" t="s">
        <v>494</v>
      </c>
      <c r="F159" s="147" t="s">
        <v>495</v>
      </c>
      <c r="G159" s="148" t="s">
        <v>137</v>
      </c>
      <c r="H159" s="149">
        <v>275.5</v>
      </c>
      <c r="I159" s="150"/>
      <c r="J159" s="151">
        <f>ROUND($I$159*$H$159,2)</f>
        <v>0</v>
      </c>
      <c r="K159" s="147"/>
      <c r="L159" s="43"/>
      <c r="M159" s="152"/>
      <c r="N159" s="153" t="s">
        <v>45</v>
      </c>
      <c r="O159" s="24"/>
      <c r="P159" s="24"/>
      <c r="Q159" s="154">
        <v>0</v>
      </c>
      <c r="R159" s="154">
        <f>$Q$159*$H$159</f>
        <v>0</v>
      </c>
      <c r="S159" s="154">
        <v>0</v>
      </c>
      <c r="T159" s="155">
        <f>$S$159*$H$159</f>
        <v>0</v>
      </c>
      <c r="AR159" s="89" t="s">
        <v>138</v>
      </c>
      <c r="AT159" s="89" t="s">
        <v>134</v>
      </c>
      <c r="AU159" s="89" t="s">
        <v>82</v>
      </c>
      <c r="AY159" s="6" t="s">
        <v>131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20</v>
      </c>
      <c r="BK159" s="156">
        <f>ROUND($I$159*$H$159,2)</f>
        <v>0</v>
      </c>
      <c r="BL159" s="89" t="s">
        <v>138</v>
      </c>
      <c r="BM159" s="89" t="s">
        <v>496</v>
      </c>
    </row>
    <row r="160" spans="2:47" s="6" customFormat="1" ht="16.5" customHeight="1">
      <c r="B160" s="23"/>
      <c r="C160" s="24"/>
      <c r="D160" s="157" t="s">
        <v>140</v>
      </c>
      <c r="E160" s="24"/>
      <c r="F160" s="158" t="s">
        <v>497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140</v>
      </c>
      <c r="AU160" s="6" t="s">
        <v>82</v>
      </c>
    </row>
    <row r="161" spans="2:51" s="6" customFormat="1" ht="15.75" customHeight="1">
      <c r="B161" s="169"/>
      <c r="C161" s="170"/>
      <c r="D161" s="171" t="s">
        <v>162</v>
      </c>
      <c r="E161" s="170"/>
      <c r="F161" s="172" t="s">
        <v>498</v>
      </c>
      <c r="G161" s="170"/>
      <c r="H161" s="173">
        <v>160</v>
      </c>
      <c r="J161" s="170"/>
      <c r="K161" s="170"/>
      <c r="L161" s="174"/>
      <c r="M161" s="175"/>
      <c r="N161" s="170"/>
      <c r="O161" s="170"/>
      <c r="P161" s="170"/>
      <c r="Q161" s="170"/>
      <c r="R161" s="170"/>
      <c r="S161" s="170"/>
      <c r="T161" s="176"/>
      <c r="AT161" s="177" t="s">
        <v>162</v>
      </c>
      <c r="AU161" s="177" t="s">
        <v>82</v>
      </c>
      <c r="AV161" s="177" t="s">
        <v>82</v>
      </c>
      <c r="AW161" s="177" t="s">
        <v>106</v>
      </c>
      <c r="AX161" s="177" t="s">
        <v>74</v>
      </c>
      <c r="AY161" s="177" t="s">
        <v>131</v>
      </c>
    </row>
    <row r="162" spans="2:51" s="6" customFormat="1" ht="15.75" customHeight="1">
      <c r="B162" s="169"/>
      <c r="C162" s="170"/>
      <c r="D162" s="171" t="s">
        <v>162</v>
      </c>
      <c r="E162" s="170"/>
      <c r="F162" s="172" t="s">
        <v>499</v>
      </c>
      <c r="G162" s="170"/>
      <c r="H162" s="173">
        <v>52.5</v>
      </c>
      <c r="J162" s="170"/>
      <c r="K162" s="170"/>
      <c r="L162" s="174"/>
      <c r="M162" s="175"/>
      <c r="N162" s="170"/>
      <c r="O162" s="170"/>
      <c r="P162" s="170"/>
      <c r="Q162" s="170"/>
      <c r="R162" s="170"/>
      <c r="S162" s="170"/>
      <c r="T162" s="176"/>
      <c r="AT162" s="177" t="s">
        <v>162</v>
      </c>
      <c r="AU162" s="177" t="s">
        <v>82</v>
      </c>
      <c r="AV162" s="177" t="s">
        <v>82</v>
      </c>
      <c r="AW162" s="177" t="s">
        <v>106</v>
      </c>
      <c r="AX162" s="177" t="s">
        <v>74</v>
      </c>
      <c r="AY162" s="177" t="s">
        <v>131</v>
      </c>
    </row>
    <row r="163" spans="2:51" s="6" customFormat="1" ht="15.75" customHeight="1">
      <c r="B163" s="169"/>
      <c r="C163" s="170"/>
      <c r="D163" s="171" t="s">
        <v>162</v>
      </c>
      <c r="E163" s="170"/>
      <c r="F163" s="172" t="s">
        <v>500</v>
      </c>
      <c r="G163" s="170"/>
      <c r="H163" s="173">
        <v>63</v>
      </c>
      <c r="J163" s="170"/>
      <c r="K163" s="170"/>
      <c r="L163" s="174"/>
      <c r="M163" s="175"/>
      <c r="N163" s="170"/>
      <c r="O163" s="170"/>
      <c r="P163" s="170"/>
      <c r="Q163" s="170"/>
      <c r="R163" s="170"/>
      <c r="S163" s="170"/>
      <c r="T163" s="176"/>
      <c r="AT163" s="177" t="s">
        <v>162</v>
      </c>
      <c r="AU163" s="177" t="s">
        <v>82</v>
      </c>
      <c r="AV163" s="177" t="s">
        <v>82</v>
      </c>
      <c r="AW163" s="177" t="s">
        <v>106</v>
      </c>
      <c r="AX163" s="177" t="s">
        <v>74</v>
      </c>
      <c r="AY163" s="177" t="s">
        <v>131</v>
      </c>
    </row>
    <row r="164" spans="2:51" s="6" customFormat="1" ht="15.75" customHeight="1">
      <c r="B164" s="181"/>
      <c r="C164" s="182"/>
      <c r="D164" s="171" t="s">
        <v>162</v>
      </c>
      <c r="E164" s="182"/>
      <c r="F164" s="183" t="s">
        <v>429</v>
      </c>
      <c r="G164" s="182"/>
      <c r="H164" s="184">
        <v>275.5</v>
      </c>
      <c r="J164" s="182"/>
      <c r="K164" s="182"/>
      <c r="L164" s="185"/>
      <c r="M164" s="186"/>
      <c r="N164" s="182"/>
      <c r="O164" s="182"/>
      <c r="P164" s="182"/>
      <c r="Q164" s="182"/>
      <c r="R164" s="182"/>
      <c r="S164" s="182"/>
      <c r="T164" s="187"/>
      <c r="AT164" s="188" t="s">
        <v>162</v>
      </c>
      <c r="AU164" s="188" t="s">
        <v>82</v>
      </c>
      <c r="AV164" s="188" t="s">
        <v>138</v>
      </c>
      <c r="AW164" s="188" t="s">
        <v>106</v>
      </c>
      <c r="AX164" s="188" t="s">
        <v>20</v>
      </c>
      <c r="AY164" s="188" t="s">
        <v>131</v>
      </c>
    </row>
    <row r="165" spans="2:63" s="132" customFormat="1" ht="30.75" customHeight="1">
      <c r="B165" s="133"/>
      <c r="C165" s="134"/>
      <c r="D165" s="134" t="s">
        <v>73</v>
      </c>
      <c r="E165" s="143" t="s">
        <v>138</v>
      </c>
      <c r="F165" s="143" t="s">
        <v>242</v>
      </c>
      <c r="G165" s="134"/>
      <c r="H165" s="134"/>
      <c r="J165" s="144">
        <f>$BK$165</f>
        <v>0</v>
      </c>
      <c r="K165" s="134"/>
      <c r="L165" s="137"/>
      <c r="M165" s="138"/>
      <c r="N165" s="134"/>
      <c r="O165" s="134"/>
      <c r="P165" s="139">
        <f>SUM($P$166:$P$185)</f>
        <v>0</v>
      </c>
      <c r="Q165" s="134"/>
      <c r="R165" s="139">
        <f>SUM($R$166:$R$185)</f>
        <v>195.02210675999999</v>
      </c>
      <c r="S165" s="134"/>
      <c r="T165" s="140">
        <f>SUM($T$166:$T$185)</f>
        <v>0</v>
      </c>
      <c r="AR165" s="141" t="s">
        <v>20</v>
      </c>
      <c r="AT165" s="141" t="s">
        <v>73</v>
      </c>
      <c r="AU165" s="141" t="s">
        <v>20</v>
      </c>
      <c r="AY165" s="141" t="s">
        <v>131</v>
      </c>
      <c r="BK165" s="142">
        <f>SUM($BK$166:$BK$185)</f>
        <v>0</v>
      </c>
    </row>
    <row r="166" spans="2:65" s="6" customFormat="1" ht="15.75" customHeight="1">
      <c r="B166" s="23"/>
      <c r="C166" s="145" t="s">
        <v>501</v>
      </c>
      <c r="D166" s="145" t="s">
        <v>134</v>
      </c>
      <c r="E166" s="146" t="s">
        <v>502</v>
      </c>
      <c r="F166" s="147" t="s">
        <v>503</v>
      </c>
      <c r="G166" s="148" t="s">
        <v>137</v>
      </c>
      <c r="H166" s="149">
        <v>8</v>
      </c>
      <c r="I166" s="150"/>
      <c r="J166" s="151">
        <f>ROUND($I$166*$H$166,2)</f>
        <v>0</v>
      </c>
      <c r="K166" s="147"/>
      <c r="L166" s="43"/>
      <c r="M166" s="152"/>
      <c r="N166" s="153" t="s">
        <v>45</v>
      </c>
      <c r="O166" s="24"/>
      <c r="P166" s="24"/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89" t="s">
        <v>138</v>
      </c>
      <c r="AT166" s="89" t="s">
        <v>134</v>
      </c>
      <c r="AU166" s="89" t="s">
        <v>82</v>
      </c>
      <c r="AY166" s="6" t="s">
        <v>131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138</v>
      </c>
      <c r="BM166" s="89" t="s">
        <v>504</v>
      </c>
    </row>
    <row r="167" spans="2:47" s="6" customFormat="1" ht="16.5" customHeight="1">
      <c r="B167" s="23"/>
      <c r="C167" s="24"/>
      <c r="D167" s="157" t="s">
        <v>140</v>
      </c>
      <c r="E167" s="24"/>
      <c r="F167" s="158" t="s">
        <v>505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140</v>
      </c>
      <c r="AU167" s="6" t="s">
        <v>82</v>
      </c>
    </row>
    <row r="168" spans="2:65" s="6" customFormat="1" ht="15.75" customHeight="1">
      <c r="B168" s="23"/>
      <c r="C168" s="145" t="s">
        <v>191</v>
      </c>
      <c r="D168" s="145" t="s">
        <v>134</v>
      </c>
      <c r="E168" s="146" t="s">
        <v>506</v>
      </c>
      <c r="F168" s="147" t="s">
        <v>507</v>
      </c>
      <c r="G168" s="148" t="s">
        <v>173</v>
      </c>
      <c r="H168" s="149">
        <v>18.788</v>
      </c>
      <c r="I168" s="150"/>
      <c r="J168" s="151">
        <f>ROUND($I$168*$H$168,2)</f>
        <v>0</v>
      </c>
      <c r="K168" s="147"/>
      <c r="L168" s="43"/>
      <c r="M168" s="152"/>
      <c r="N168" s="153" t="s">
        <v>45</v>
      </c>
      <c r="O168" s="24"/>
      <c r="P168" s="24"/>
      <c r="Q168" s="154">
        <v>1.89077</v>
      </c>
      <c r="R168" s="154">
        <f>$Q$168*$H$168</f>
        <v>35.52378676</v>
      </c>
      <c r="S168" s="154">
        <v>0</v>
      </c>
      <c r="T168" s="155">
        <f>$S$168*$H$168</f>
        <v>0</v>
      </c>
      <c r="AR168" s="89" t="s">
        <v>138</v>
      </c>
      <c r="AT168" s="89" t="s">
        <v>134</v>
      </c>
      <c r="AU168" s="89" t="s">
        <v>82</v>
      </c>
      <c r="AY168" s="6" t="s">
        <v>131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138</v>
      </c>
      <c r="BM168" s="89" t="s">
        <v>508</v>
      </c>
    </row>
    <row r="169" spans="2:47" s="6" customFormat="1" ht="16.5" customHeight="1">
      <c r="B169" s="23"/>
      <c r="C169" s="24"/>
      <c r="D169" s="157" t="s">
        <v>140</v>
      </c>
      <c r="E169" s="24"/>
      <c r="F169" s="158" t="s">
        <v>509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140</v>
      </c>
      <c r="AU169" s="6" t="s">
        <v>82</v>
      </c>
    </row>
    <row r="170" spans="2:51" s="6" customFormat="1" ht="15.75" customHeight="1">
      <c r="B170" s="169"/>
      <c r="C170" s="170"/>
      <c r="D170" s="171" t="s">
        <v>162</v>
      </c>
      <c r="E170" s="170"/>
      <c r="F170" s="172" t="s">
        <v>459</v>
      </c>
      <c r="G170" s="170"/>
      <c r="H170" s="173">
        <v>3.19</v>
      </c>
      <c r="J170" s="170"/>
      <c r="K170" s="170"/>
      <c r="L170" s="174"/>
      <c r="M170" s="175"/>
      <c r="N170" s="170"/>
      <c r="O170" s="170"/>
      <c r="P170" s="170"/>
      <c r="Q170" s="170"/>
      <c r="R170" s="170"/>
      <c r="S170" s="170"/>
      <c r="T170" s="176"/>
      <c r="AT170" s="177" t="s">
        <v>162</v>
      </c>
      <c r="AU170" s="177" t="s">
        <v>82</v>
      </c>
      <c r="AV170" s="177" t="s">
        <v>82</v>
      </c>
      <c r="AW170" s="177" t="s">
        <v>106</v>
      </c>
      <c r="AX170" s="177" t="s">
        <v>74</v>
      </c>
      <c r="AY170" s="177" t="s">
        <v>131</v>
      </c>
    </row>
    <row r="171" spans="2:51" s="6" customFormat="1" ht="15.75" customHeight="1">
      <c r="B171" s="169"/>
      <c r="C171" s="170"/>
      <c r="D171" s="171" t="s">
        <v>162</v>
      </c>
      <c r="E171" s="170"/>
      <c r="F171" s="172" t="s">
        <v>460</v>
      </c>
      <c r="G171" s="170"/>
      <c r="H171" s="173">
        <v>15.598</v>
      </c>
      <c r="J171" s="170"/>
      <c r="K171" s="170"/>
      <c r="L171" s="174"/>
      <c r="M171" s="175"/>
      <c r="N171" s="170"/>
      <c r="O171" s="170"/>
      <c r="P171" s="170"/>
      <c r="Q171" s="170"/>
      <c r="R171" s="170"/>
      <c r="S171" s="170"/>
      <c r="T171" s="176"/>
      <c r="AT171" s="177" t="s">
        <v>162</v>
      </c>
      <c r="AU171" s="177" t="s">
        <v>82</v>
      </c>
      <c r="AV171" s="177" t="s">
        <v>82</v>
      </c>
      <c r="AW171" s="177" t="s">
        <v>106</v>
      </c>
      <c r="AX171" s="177" t="s">
        <v>74</v>
      </c>
      <c r="AY171" s="177" t="s">
        <v>131</v>
      </c>
    </row>
    <row r="172" spans="2:51" s="6" customFormat="1" ht="15.75" customHeight="1">
      <c r="B172" s="181"/>
      <c r="C172" s="182"/>
      <c r="D172" s="171" t="s">
        <v>162</v>
      </c>
      <c r="E172" s="182"/>
      <c r="F172" s="183" t="s">
        <v>429</v>
      </c>
      <c r="G172" s="182"/>
      <c r="H172" s="184">
        <v>18.788</v>
      </c>
      <c r="J172" s="182"/>
      <c r="K172" s="182"/>
      <c r="L172" s="185"/>
      <c r="M172" s="186"/>
      <c r="N172" s="182"/>
      <c r="O172" s="182"/>
      <c r="P172" s="182"/>
      <c r="Q172" s="182"/>
      <c r="R172" s="182"/>
      <c r="S172" s="182"/>
      <c r="T172" s="187"/>
      <c r="AT172" s="188" t="s">
        <v>162</v>
      </c>
      <c r="AU172" s="188" t="s">
        <v>82</v>
      </c>
      <c r="AV172" s="188" t="s">
        <v>138</v>
      </c>
      <c r="AW172" s="188" t="s">
        <v>106</v>
      </c>
      <c r="AX172" s="188" t="s">
        <v>20</v>
      </c>
      <c r="AY172" s="188" t="s">
        <v>131</v>
      </c>
    </row>
    <row r="173" spans="2:65" s="6" customFormat="1" ht="15.75" customHeight="1">
      <c r="B173" s="23"/>
      <c r="C173" s="145" t="s">
        <v>296</v>
      </c>
      <c r="D173" s="145" t="s">
        <v>134</v>
      </c>
      <c r="E173" s="146" t="s">
        <v>510</v>
      </c>
      <c r="F173" s="147" t="s">
        <v>511</v>
      </c>
      <c r="G173" s="148" t="s">
        <v>137</v>
      </c>
      <c r="H173" s="149">
        <v>180</v>
      </c>
      <c r="I173" s="150"/>
      <c r="J173" s="151">
        <f>ROUND($I$173*$H$173,2)</f>
        <v>0</v>
      </c>
      <c r="K173" s="147"/>
      <c r="L173" s="43"/>
      <c r="M173" s="152"/>
      <c r="N173" s="153" t="s">
        <v>45</v>
      </c>
      <c r="O173" s="24"/>
      <c r="P173" s="24"/>
      <c r="Q173" s="154">
        <v>0.00235</v>
      </c>
      <c r="R173" s="154">
        <f>$Q$173*$H$173</f>
        <v>0.42300000000000004</v>
      </c>
      <c r="S173" s="154">
        <v>0</v>
      </c>
      <c r="T173" s="155">
        <f>$S$173*$H$173</f>
        <v>0</v>
      </c>
      <c r="AR173" s="89" t="s">
        <v>138</v>
      </c>
      <c r="AT173" s="89" t="s">
        <v>134</v>
      </c>
      <c r="AU173" s="89" t="s">
        <v>82</v>
      </c>
      <c r="AY173" s="6" t="s">
        <v>131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20</v>
      </c>
      <c r="BK173" s="156">
        <f>ROUND($I$173*$H$173,2)</f>
        <v>0</v>
      </c>
      <c r="BL173" s="89" t="s">
        <v>138</v>
      </c>
      <c r="BM173" s="89" t="s">
        <v>512</v>
      </c>
    </row>
    <row r="174" spans="2:47" s="6" customFormat="1" ht="27" customHeight="1">
      <c r="B174" s="23"/>
      <c r="C174" s="24"/>
      <c r="D174" s="157" t="s">
        <v>140</v>
      </c>
      <c r="E174" s="24"/>
      <c r="F174" s="158" t="s">
        <v>513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140</v>
      </c>
      <c r="AU174" s="6" t="s">
        <v>82</v>
      </c>
    </row>
    <row r="175" spans="2:65" s="6" customFormat="1" ht="15.75" customHeight="1">
      <c r="B175" s="23"/>
      <c r="C175" s="159" t="s">
        <v>301</v>
      </c>
      <c r="D175" s="159" t="s">
        <v>155</v>
      </c>
      <c r="E175" s="160" t="s">
        <v>514</v>
      </c>
      <c r="F175" s="161" t="s">
        <v>515</v>
      </c>
      <c r="G175" s="162" t="s">
        <v>137</v>
      </c>
      <c r="H175" s="163">
        <v>180</v>
      </c>
      <c r="I175" s="164"/>
      <c r="J175" s="165">
        <f>ROUND($I$175*$H$175,2)</f>
        <v>0</v>
      </c>
      <c r="K175" s="161"/>
      <c r="L175" s="166"/>
      <c r="M175" s="167"/>
      <c r="N175" s="168" t="s">
        <v>45</v>
      </c>
      <c r="O175" s="24"/>
      <c r="P175" s="24"/>
      <c r="Q175" s="154">
        <v>0.00031</v>
      </c>
      <c r="R175" s="154">
        <f>$Q$175*$H$175</f>
        <v>0.0558</v>
      </c>
      <c r="S175" s="154">
        <v>0</v>
      </c>
      <c r="T175" s="155">
        <f>$S$175*$H$175</f>
        <v>0</v>
      </c>
      <c r="AR175" s="89" t="s">
        <v>159</v>
      </c>
      <c r="AT175" s="89" t="s">
        <v>155</v>
      </c>
      <c r="AU175" s="89" t="s">
        <v>82</v>
      </c>
      <c r="AY175" s="6" t="s">
        <v>131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20</v>
      </c>
      <c r="BK175" s="156">
        <f>ROUND($I$175*$H$175,2)</f>
        <v>0</v>
      </c>
      <c r="BL175" s="89" t="s">
        <v>138</v>
      </c>
      <c r="BM175" s="89" t="s">
        <v>516</v>
      </c>
    </row>
    <row r="176" spans="2:47" s="6" customFormat="1" ht="16.5" customHeight="1">
      <c r="B176" s="23"/>
      <c r="C176" s="24"/>
      <c r="D176" s="157" t="s">
        <v>140</v>
      </c>
      <c r="E176" s="24"/>
      <c r="F176" s="158" t="s">
        <v>517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140</v>
      </c>
      <c r="AU176" s="6" t="s">
        <v>82</v>
      </c>
    </row>
    <row r="177" spans="2:65" s="6" customFormat="1" ht="15.75" customHeight="1">
      <c r="B177" s="23"/>
      <c r="C177" s="145" t="s">
        <v>324</v>
      </c>
      <c r="D177" s="145" t="s">
        <v>134</v>
      </c>
      <c r="E177" s="146" t="s">
        <v>518</v>
      </c>
      <c r="F177" s="147" t="s">
        <v>519</v>
      </c>
      <c r="G177" s="148" t="s">
        <v>173</v>
      </c>
      <c r="H177" s="149">
        <v>60</v>
      </c>
      <c r="I177" s="150"/>
      <c r="J177" s="151">
        <f>ROUND($I$177*$H$177,2)</f>
        <v>0</v>
      </c>
      <c r="K177" s="147"/>
      <c r="L177" s="43"/>
      <c r="M177" s="152"/>
      <c r="N177" s="153" t="s">
        <v>45</v>
      </c>
      <c r="O177" s="24"/>
      <c r="P177" s="24"/>
      <c r="Q177" s="154">
        <v>1.89</v>
      </c>
      <c r="R177" s="154">
        <f>$Q$177*$H$177</f>
        <v>113.39999999999999</v>
      </c>
      <c r="S177" s="154">
        <v>0</v>
      </c>
      <c r="T177" s="155">
        <f>$S$177*$H$177</f>
        <v>0</v>
      </c>
      <c r="AR177" s="89" t="s">
        <v>138</v>
      </c>
      <c r="AT177" s="89" t="s">
        <v>134</v>
      </c>
      <c r="AU177" s="89" t="s">
        <v>82</v>
      </c>
      <c r="AY177" s="6" t="s">
        <v>131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138</v>
      </c>
      <c r="BM177" s="89" t="s">
        <v>520</v>
      </c>
    </row>
    <row r="178" spans="2:47" s="6" customFormat="1" ht="16.5" customHeight="1">
      <c r="B178" s="23"/>
      <c r="C178" s="24"/>
      <c r="D178" s="157" t="s">
        <v>140</v>
      </c>
      <c r="E178" s="24"/>
      <c r="F178" s="158" t="s">
        <v>521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140</v>
      </c>
      <c r="AU178" s="6" t="s">
        <v>82</v>
      </c>
    </row>
    <row r="179" spans="2:51" s="6" customFormat="1" ht="15.75" customHeight="1">
      <c r="B179" s="169"/>
      <c r="C179" s="170"/>
      <c r="D179" s="171" t="s">
        <v>162</v>
      </c>
      <c r="E179" s="170"/>
      <c r="F179" s="172" t="s">
        <v>522</v>
      </c>
      <c r="G179" s="170"/>
      <c r="H179" s="173">
        <v>60</v>
      </c>
      <c r="J179" s="170"/>
      <c r="K179" s="170"/>
      <c r="L179" s="174"/>
      <c r="M179" s="175"/>
      <c r="N179" s="170"/>
      <c r="O179" s="170"/>
      <c r="P179" s="170"/>
      <c r="Q179" s="170"/>
      <c r="R179" s="170"/>
      <c r="S179" s="170"/>
      <c r="T179" s="176"/>
      <c r="AT179" s="177" t="s">
        <v>162</v>
      </c>
      <c r="AU179" s="177" t="s">
        <v>82</v>
      </c>
      <c r="AV179" s="177" t="s">
        <v>82</v>
      </c>
      <c r="AW179" s="177" t="s">
        <v>106</v>
      </c>
      <c r="AX179" s="177" t="s">
        <v>20</v>
      </c>
      <c r="AY179" s="177" t="s">
        <v>131</v>
      </c>
    </row>
    <row r="180" spans="2:65" s="6" customFormat="1" ht="15.75" customHeight="1">
      <c r="B180" s="23"/>
      <c r="C180" s="145" t="s">
        <v>523</v>
      </c>
      <c r="D180" s="145" t="s">
        <v>134</v>
      </c>
      <c r="E180" s="146" t="s">
        <v>524</v>
      </c>
      <c r="F180" s="147" t="s">
        <v>525</v>
      </c>
      <c r="G180" s="148" t="s">
        <v>173</v>
      </c>
      <c r="H180" s="149">
        <v>10</v>
      </c>
      <c r="I180" s="150"/>
      <c r="J180" s="151">
        <f>ROUND($I$180*$H$180,2)</f>
        <v>0</v>
      </c>
      <c r="K180" s="147"/>
      <c r="L180" s="43"/>
      <c r="M180" s="152"/>
      <c r="N180" s="153" t="s">
        <v>45</v>
      </c>
      <c r="O180" s="24"/>
      <c r="P180" s="24"/>
      <c r="Q180" s="154">
        <v>2.052</v>
      </c>
      <c r="R180" s="154">
        <f>$Q$180*$H$180</f>
        <v>20.52</v>
      </c>
      <c r="S180" s="154">
        <v>0</v>
      </c>
      <c r="T180" s="155">
        <f>$S$180*$H$180</f>
        <v>0</v>
      </c>
      <c r="AR180" s="89" t="s">
        <v>138</v>
      </c>
      <c r="AT180" s="89" t="s">
        <v>134</v>
      </c>
      <c r="AU180" s="89" t="s">
        <v>82</v>
      </c>
      <c r="AY180" s="6" t="s">
        <v>131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20</v>
      </c>
      <c r="BK180" s="156">
        <f>ROUND($I$180*$H$180,2)</f>
        <v>0</v>
      </c>
      <c r="BL180" s="89" t="s">
        <v>138</v>
      </c>
      <c r="BM180" s="89" t="s">
        <v>526</v>
      </c>
    </row>
    <row r="181" spans="2:47" s="6" customFormat="1" ht="16.5" customHeight="1">
      <c r="B181" s="23"/>
      <c r="C181" s="24"/>
      <c r="D181" s="157" t="s">
        <v>140</v>
      </c>
      <c r="E181" s="24"/>
      <c r="F181" s="158" t="s">
        <v>527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140</v>
      </c>
      <c r="AU181" s="6" t="s">
        <v>82</v>
      </c>
    </row>
    <row r="182" spans="2:65" s="6" customFormat="1" ht="15.75" customHeight="1">
      <c r="B182" s="23"/>
      <c r="C182" s="145" t="s">
        <v>528</v>
      </c>
      <c r="D182" s="145" t="s">
        <v>134</v>
      </c>
      <c r="E182" s="146" t="s">
        <v>529</v>
      </c>
      <c r="F182" s="147" t="s">
        <v>530</v>
      </c>
      <c r="G182" s="148" t="s">
        <v>173</v>
      </c>
      <c r="H182" s="149">
        <v>10</v>
      </c>
      <c r="I182" s="150"/>
      <c r="J182" s="151">
        <f>ROUND($I$182*$H$182,2)</f>
        <v>0</v>
      </c>
      <c r="K182" s="147"/>
      <c r="L182" s="43"/>
      <c r="M182" s="152"/>
      <c r="N182" s="153" t="s">
        <v>45</v>
      </c>
      <c r="O182" s="24"/>
      <c r="P182" s="24"/>
      <c r="Q182" s="154">
        <v>2.16</v>
      </c>
      <c r="R182" s="154">
        <f>$Q$182*$H$182</f>
        <v>21.6</v>
      </c>
      <c r="S182" s="154">
        <v>0</v>
      </c>
      <c r="T182" s="155">
        <f>$S$182*$H$182</f>
        <v>0</v>
      </c>
      <c r="AR182" s="89" t="s">
        <v>138</v>
      </c>
      <c r="AT182" s="89" t="s">
        <v>134</v>
      </c>
      <c r="AU182" s="89" t="s">
        <v>82</v>
      </c>
      <c r="AY182" s="6" t="s">
        <v>131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20</v>
      </c>
      <c r="BK182" s="156">
        <f>ROUND($I$182*$H$182,2)</f>
        <v>0</v>
      </c>
      <c r="BL182" s="89" t="s">
        <v>138</v>
      </c>
      <c r="BM182" s="89" t="s">
        <v>531</v>
      </c>
    </row>
    <row r="183" spans="2:47" s="6" customFormat="1" ht="16.5" customHeight="1">
      <c r="B183" s="23"/>
      <c r="C183" s="24"/>
      <c r="D183" s="157" t="s">
        <v>140</v>
      </c>
      <c r="E183" s="24"/>
      <c r="F183" s="158" t="s">
        <v>532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140</v>
      </c>
      <c r="AU183" s="6" t="s">
        <v>82</v>
      </c>
    </row>
    <row r="184" spans="2:65" s="6" customFormat="1" ht="15.75" customHeight="1">
      <c r="B184" s="23"/>
      <c r="C184" s="145" t="s">
        <v>533</v>
      </c>
      <c r="D184" s="145" t="s">
        <v>134</v>
      </c>
      <c r="E184" s="146" t="s">
        <v>534</v>
      </c>
      <c r="F184" s="147" t="s">
        <v>535</v>
      </c>
      <c r="G184" s="148" t="s">
        <v>137</v>
      </c>
      <c r="H184" s="149">
        <v>8</v>
      </c>
      <c r="I184" s="150"/>
      <c r="J184" s="151">
        <f>ROUND($I$184*$H$184,2)</f>
        <v>0</v>
      </c>
      <c r="K184" s="147"/>
      <c r="L184" s="43"/>
      <c r="M184" s="152"/>
      <c r="N184" s="153" t="s">
        <v>45</v>
      </c>
      <c r="O184" s="24"/>
      <c r="P184" s="24"/>
      <c r="Q184" s="154">
        <v>0.43744</v>
      </c>
      <c r="R184" s="154">
        <f>$Q$184*$H$184</f>
        <v>3.49952</v>
      </c>
      <c r="S184" s="154">
        <v>0</v>
      </c>
      <c r="T184" s="155">
        <f>$S$184*$H$184</f>
        <v>0</v>
      </c>
      <c r="AR184" s="89" t="s">
        <v>138</v>
      </c>
      <c r="AT184" s="89" t="s">
        <v>134</v>
      </c>
      <c r="AU184" s="89" t="s">
        <v>82</v>
      </c>
      <c r="AY184" s="6" t="s">
        <v>131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20</v>
      </c>
      <c r="BK184" s="156">
        <f>ROUND($I$184*$H$184,2)</f>
        <v>0</v>
      </c>
      <c r="BL184" s="89" t="s">
        <v>138</v>
      </c>
      <c r="BM184" s="89" t="s">
        <v>536</v>
      </c>
    </row>
    <row r="185" spans="2:47" s="6" customFormat="1" ht="16.5" customHeight="1">
      <c r="B185" s="23"/>
      <c r="C185" s="24"/>
      <c r="D185" s="157" t="s">
        <v>140</v>
      </c>
      <c r="E185" s="24"/>
      <c r="F185" s="158" t="s">
        <v>537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140</v>
      </c>
      <c r="AU185" s="6" t="s">
        <v>82</v>
      </c>
    </row>
    <row r="186" spans="2:63" s="132" customFormat="1" ht="30.75" customHeight="1">
      <c r="B186" s="133"/>
      <c r="C186" s="134"/>
      <c r="D186" s="134" t="s">
        <v>73</v>
      </c>
      <c r="E186" s="143" t="s">
        <v>159</v>
      </c>
      <c r="F186" s="143" t="s">
        <v>538</v>
      </c>
      <c r="G186" s="134"/>
      <c r="H186" s="134"/>
      <c r="J186" s="144">
        <f>$BK$186</f>
        <v>0</v>
      </c>
      <c r="K186" s="134"/>
      <c r="L186" s="137"/>
      <c r="M186" s="138"/>
      <c r="N186" s="134"/>
      <c r="O186" s="134"/>
      <c r="P186" s="139">
        <f>SUM($P$187:$P$233)</f>
        <v>0</v>
      </c>
      <c r="Q186" s="134"/>
      <c r="R186" s="139">
        <f>SUM($R$187:$R$233)</f>
        <v>18.144219999999997</v>
      </c>
      <c r="S186" s="134"/>
      <c r="T186" s="140">
        <f>SUM($T$187:$T$233)</f>
        <v>0</v>
      </c>
      <c r="AR186" s="141" t="s">
        <v>20</v>
      </c>
      <c r="AT186" s="141" t="s">
        <v>73</v>
      </c>
      <c r="AU186" s="141" t="s">
        <v>20</v>
      </c>
      <c r="AY186" s="141" t="s">
        <v>131</v>
      </c>
      <c r="BK186" s="142">
        <f>SUM($BK$187:$BK$233)</f>
        <v>0</v>
      </c>
    </row>
    <row r="187" spans="2:65" s="6" customFormat="1" ht="15.75" customHeight="1">
      <c r="B187" s="23"/>
      <c r="C187" s="145" t="s">
        <v>539</v>
      </c>
      <c r="D187" s="145" t="s">
        <v>134</v>
      </c>
      <c r="E187" s="146" t="s">
        <v>540</v>
      </c>
      <c r="F187" s="147" t="s">
        <v>541</v>
      </c>
      <c r="G187" s="148" t="s">
        <v>239</v>
      </c>
      <c r="H187" s="149">
        <v>29</v>
      </c>
      <c r="I187" s="150"/>
      <c r="J187" s="151">
        <f>ROUND($I$187*$H$187,2)</f>
        <v>0</v>
      </c>
      <c r="K187" s="147"/>
      <c r="L187" s="43"/>
      <c r="M187" s="152"/>
      <c r="N187" s="153" t="s">
        <v>45</v>
      </c>
      <c r="O187" s="24"/>
      <c r="P187" s="24"/>
      <c r="Q187" s="154">
        <v>1E-05</v>
      </c>
      <c r="R187" s="154">
        <f>$Q$187*$H$187</f>
        <v>0.00029</v>
      </c>
      <c r="S187" s="154">
        <v>0</v>
      </c>
      <c r="T187" s="155">
        <f>$S$187*$H$187</f>
        <v>0</v>
      </c>
      <c r="AR187" s="89" t="s">
        <v>138</v>
      </c>
      <c r="AT187" s="89" t="s">
        <v>134</v>
      </c>
      <c r="AU187" s="89" t="s">
        <v>82</v>
      </c>
      <c r="AY187" s="6" t="s">
        <v>131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20</v>
      </c>
      <c r="BK187" s="156">
        <f>ROUND($I$187*$H$187,2)</f>
        <v>0</v>
      </c>
      <c r="BL187" s="89" t="s">
        <v>138</v>
      </c>
      <c r="BM187" s="89" t="s">
        <v>542</v>
      </c>
    </row>
    <row r="188" spans="2:47" s="6" customFormat="1" ht="27" customHeight="1">
      <c r="B188" s="23"/>
      <c r="C188" s="24"/>
      <c r="D188" s="157" t="s">
        <v>140</v>
      </c>
      <c r="E188" s="24"/>
      <c r="F188" s="158" t="s">
        <v>543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140</v>
      </c>
      <c r="AU188" s="6" t="s">
        <v>82</v>
      </c>
    </row>
    <row r="189" spans="2:51" s="6" customFormat="1" ht="15.75" customHeight="1">
      <c r="B189" s="169"/>
      <c r="C189" s="170"/>
      <c r="D189" s="171" t="s">
        <v>162</v>
      </c>
      <c r="E189" s="170"/>
      <c r="F189" s="172" t="s">
        <v>544</v>
      </c>
      <c r="G189" s="170"/>
      <c r="H189" s="173">
        <v>29</v>
      </c>
      <c r="J189" s="170"/>
      <c r="K189" s="170"/>
      <c r="L189" s="174"/>
      <c r="M189" s="175"/>
      <c r="N189" s="170"/>
      <c r="O189" s="170"/>
      <c r="P189" s="170"/>
      <c r="Q189" s="170"/>
      <c r="R189" s="170"/>
      <c r="S189" s="170"/>
      <c r="T189" s="176"/>
      <c r="AT189" s="177" t="s">
        <v>162</v>
      </c>
      <c r="AU189" s="177" t="s">
        <v>82</v>
      </c>
      <c r="AV189" s="177" t="s">
        <v>82</v>
      </c>
      <c r="AW189" s="177" t="s">
        <v>106</v>
      </c>
      <c r="AX189" s="177" t="s">
        <v>20</v>
      </c>
      <c r="AY189" s="177" t="s">
        <v>131</v>
      </c>
    </row>
    <row r="190" spans="2:65" s="6" customFormat="1" ht="15.75" customHeight="1">
      <c r="B190" s="23"/>
      <c r="C190" s="159" t="s">
        <v>197</v>
      </c>
      <c r="D190" s="159" t="s">
        <v>155</v>
      </c>
      <c r="E190" s="160" t="s">
        <v>545</v>
      </c>
      <c r="F190" s="161" t="s">
        <v>546</v>
      </c>
      <c r="G190" s="162" t="s">
        <v>288</v>
      </c>
      <c r="H190" s="163">
        <v>5</v>
      </c>
      <c r="I190" s="164"/>
      <c r="J190" s="165">
        <f>ROUND($I$190*$H$190,2)</f>
        <v>0</v>
      </c>
      <c r="K190" s="161"/>
      <c r="L190" s="166"/>
      <c r="M190" s="167"/>
      <c r="N190" s="168" t="s">
        <v>45</v>
      </c>
      <c r="O190" s="24"/>
      <c r="P190" s="24"/>
      <c r="Q190" s="154">
        <v>0.00722</v>
      </c>
      <c r="R190" s="154">
        <f>$Q$190*$H$190</f>
        <v>0.0361</v>
      </c>
      <c r="S190" s="154">
        <v>0</v>
      </c>
      <c r="T190" s="155">
        <f>$S$190*$H$190</f>
        <v>0</v>
      </c>
      <c r="AR190" s="89" t="s">
        <v>159</v>
      </c>
      <c r="AT190" s="89" t="s">
        <v>155</v>
      </c>
      <c r="AU190" s="89" t="s">
        <v>82</v>
      </c>
      <c r="AY190" s="6" t="s">
        <v>131</v>
      </c>
      <c r="BE190" s="156">
        <f>IF($N$190="základní",$J$190,0)</f>
        <v>0</v>
      </c>
      <c r="BF190" s="156">
        <f>IF($N$190="snížená",$J$190,0)</f>
        <v>0</v>
      </c>
      <c r="BG190" s="156">
        <f>IF($N$190="zákl. přenesená",$J$190,0)</f>
        <v>0</v>
      </c>
      <c r="BH190" s="156">
        <f>IF($N$190="sníž. přenesená",$J$190,0)</f>
        <v>0</v>
      </c>
      <c r="BI190" s="156">
        <f>IF($N$190="nulová",$J$190,0)</f>
        <v>0</v>
      </c>
      <c r="BJ190" s="89" t="s">
        <v>20</v>
      </c>
      <c r="BK190" s="156">
        <f>ROUND($I$190*$H$190,2)</f>
        <v>0</v>
      </c>
      <c r="BL190" s="89" t="s">
        <v>138</v>
      </c>
      <c r="BM190" s="89" t="s">
        <v>547</v>
      </c>
    </row>
    <row r="191" spans="2:47" s="6" customFormat="1" ht="27" customHeight="1">
      <c r="B191" s="23"/>
      <c r="C191" s="24"/>
      <c r="D191" s="157" t="s">
        <v>140</v>
      </c>
      <c r="E191" s="24"/>
      <c r="F191" s="158" t="s">
        <v>548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140</v>
      </c>
      <c r="AU191" s="6" t="s">
        <v>82</v>
      </c>
    </row>
    <row r="192" spans="2:47" s="6" customFormat="1" ht="30.75" customHeight="1">
      <c r="B192" s="23"/>
      <c r="C192" s="24"/>
      <c r="D192" s="171" t="s">
        <v>549</v>
      </c>
      <c r="E192" s="24"/>
      <c r="F192" s="196" t="s">
        <v>550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549</v>
      </c>
      <c r="AU192" s="6" t="s">
        <v>82</v>
      </c>
    </row>
    <row r="193" spans="2:65" s="6" customFormat="1" ht="15.75" customHeight="1">
      <c r="B193" s="23"/>
      <c r="C193" s="145" t="s">
        <v>170</v>
      </c>
      <c r="D193" s="145" t="s">
        <v>134</v>
      </c>
      <c r="E193" s="146" t="s">
        <v>551</v>
      </c>
      <c r="F193" s="147" t="s">
        <v>552</v>
      </c>
      <c r="G193" s="148" t="s">
        <v>239</v>
      </c>
      <c r="H193" s="149">
        <v>142</v>
      </c>
      <c r="I193" s="150"/>
      <c r="J193" s="151">
        <f>ROUND($I$193*$H$193,2)</f>
        <v>0</v>
      </c>
      <c r="K193" s="147"/>
      <c r="L193" s="43"/>
      <c r="M193" s="152"/>
      <c r="N193" s="153" t="s">
        <v>45</v>
      </c>
      <c r="O193" s="24"/>
      <c r="P193" s="24"/>
      <c r="Q193" s="154">
        <v>1E-05</v>
      </c>
      <c r="R193" s="154">
        <f>$Q$193*$H$193</f>
        <v>0.00142</v>
      </c>
      <c r="S193" s="154">
        <v>0</v>
      </c>
      <c r="T193" s="155">
        <f>$S$193*$H$193</f>
        <v>0</v>
      </c>
      <c r="AR193" s="89" t="s">
        <v>138</v>
      </c>
      <c r="AT193" s="89" t="s">
        <v>134</v>
      </c>
      <c r="AU193" s="89" t="s">
        <v>82</v>
      </c>
      <c r="AY193" s="6" t="s">
        <v>131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20</v>
      </c>
      <c r="BK193" s="156">
        <f>ROUND($I$193*$H$193,2)</f>
        <v>0</v>
      </c>
      <c r="BL193" s="89" t="s">
        <v>138</v>
      </c>
      <c r="BM193" s="89" t="s">
        <v>553</v>
      </c>
    </row>
    <row r="194" spans="2:47" s="6" customFormat="1" ht="27" customHeight="1">
      <c r="B194" s="23"/>
      <c r="C194" s="24"/>
      <c r="D194" s="157" t="s">
        <v>140</v>
      </c>
      <c r="E194" s="24"/>
      <c r="F194" s="158" t="s">
        <v>554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140</v>
      </c>
      <c r="AU194" s="6" t="s">
        <v>82</v>
      </c>
    </row>
    <row r="195" spans="2:65" s="6" customFormat="1" ht="15.75" customHeight="1">
      <c r="B195" s="23"/>
      <c r="C195" s="159" t="s">
        <v>176</v>
      </c>
      <c r="D195" s="159" t="s">
        <v>155</v>
      </c>
      <c r="E195" s="160" t="s">
        <v>555</v>
      </c>
      <c r="F195" s="161" t="s">
        <v>556</v>
      </c>
      <c r="G195" s="162" t="s">
        <v>288</v>
      </c>
      <c r="H195" s="163">
        <v>24</v>
      </c>
      <c r="I195" s="164"/>
      <c r="J195" s="165">
        <f>ROUND($I$195*$H$195,2)</f>
        <v>0</v>
      </c>
      <c r="K195" s="161"/>
      <c r="L195" s="166"/>
      <c r="M195" s="167"/>
      <c r="N195" s="168" t="s">
        <v>45</v>
      </c>
      <c r="O195" s="24"/>
      <c r="P195" s="24"/>
      <c r="Q195" s="154">
        <v>0.01002</v>
      </c>
      <c r="R195" s="154">
        <f>$Q$195*$H$195</f>
        <v>0.24047999999999997</v>
      </c>
      <c r="S195" s="154">
        <v>0</v>
      </c>
      <c r="T195" s="155">
        <f>$S$195*$H$195</f>
        <v>0</v>
      </c>
      <c r="AR195" s="89" t="s">
        <v>159</v>
      </c>
      <c r="AT195" s="89" t="s">
        <v>155</v>
      </c>
      <c r="AU195" s="89" t="s">
        <v>82</v>
      </c>
      <c r="AY195" s="6" t="s">
        <v>131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20</v>
      </c>
      <c r="BK195" s="156">
        <f>ROUND($I$195*$H$195,2)</f>
        <v>0</v>
      </c>
      <c r="BL195" s="89" t="s">
        <v>138</v>
      </c>
      <c r="BM195" s="89" t="s">
        <v>557</v>
      </c>
    </row>
    <row r="196" spans="2:47" s="6" customFormat="1" ht="27" customHeight="1">
      <c r="B196" s="23"/>
      <c r="C196" s="24"/>
      <c r="D196" s="157" t="s">
        <v>140</v>
      </c>
      <c r="E196" s="24"/>
      <c r="F196" s="158" t="s">
        <v>558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140</v>
      </c>
      <c r="AU196" s="6" t="s">
        <v>82</v>
      </c>
    </row>
    <row r="197" spans="2:47" s="6" customFormat="1" ht="30.75" customHeight="1">
      <c r="B197" s="23"/>
      <c r="C197" s="24"/>
      <c r="D197" s="171" t="s">
        <v>549</v>
      </c>
      <c r="E197" s="24"/>
      <c r="F197" s="196" t="s">
        <v>559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549</v>
      </c>
      <c r="AU197" s="6" t="s">
        <v>82</v>
      </c>
    </row>
    <row r="198" spans="2:65" s="6" customFormat="1" ht="15.75" customHeight="1">
      <c r="B198" s="23"/>
      <c r="C198" s="159" t="s">
        <v>181</v>
      </c>
      <c r="D198" s="159" t="s">
        <v>155</v>
      </c>
      <c r="E198" s="160" t="s">
        <v>560</v>
      </c>
      <c r="F198" s="161" t="s">
        <v>561</v>
      </c>
      <c r="G198" s="162" t="s">
        <v>288</v>
      </c>
      <c r="H198" s="163">
        <v>4</v>
      </c>
      <c r="I198" s="164"/>
      <c r="J198" s="165">
        <f>ROUND($I$198*$H$198,2)</f>
        <v>0</v>
      </c>
      <c r="K198" s="161"/>
      <c r="L198" s="166"/>
      <c r="M198" s="167"/>
      <c r="N198" s="168" t="s">
        <v>45</v>
      </c>
      <c r="O198" s="24"/>
      <c r="P198" s="24"/>
      <c r="Q198" s="154">
        <v>0.00542</v>
      </c>
      <c r="R198" s="154">
        <f>$Q$198*$H$198</f>
        <v>0.02168</v>
      </c>
      <c r="S198" s="154">
        <v>0</v>
      </c>
      <c r="T198" s="155">
        <f>$S$198*$H$198</f>
        <v>0</v>
      </c>
      <c r="AR198" s="89" t="s">
        <v>159</v>
      </c>
      <c r="AT198" s="89" t="s">
        <v>155</v>
      </c>
      <c r="AU198" s="89" t="s">
        <v>82</v>
      </c>
      <c r="AY198" s="6" t="s">
        <v>131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20</v>
      </c>
      <c r="BK198" s="156">
        <f>ROUND($I$198*$H$198,2)</f>
        <v>0</v>
      </c>
      <c r="BL198" s="89" t="s">
        <v>138</v>
      </c>
      <c r="BM198" s="89" t="s">
        <v>562</v>
      </c>
    </row>
    <row r="199" spans="2:47" s="6" customFormat="1" ht="27" customHeight="1">
      <c r="B199" s="23"/>
      <c r="C199" s="24"/>
      <c r="D199" s="157" t="s">
        <v>140</v>
      </c>
      <c r="E199" s="24"/>
      <c r="F199" s="158" t="s">
        <v>563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140</v>
      </c>
      <c r="AU199" s="6" t="s">
        <v>82</v>
      </c>
    </row>
    <row r="200" spans="2:65" s="6" customFormat="1" ht="15.75" customHeight="1">
      <c r="B200" s="23"/>
      <c r="C200" s="145" t="s">
        <v>7</v>
      </c>
      <c r="D200" s="145" t="s">
        <v>134</v>
      </c>
      <c r="E200" s="146" t="s">
        <v>564</v>
      </c>
      <c r="F200" s="147" t="s">
        <v>565</v>
      </c>
      <c r="G200" s="148" t="s">
        <v>288</v>
      </c>
      <c r="H200" s="149">
        <v>5</v>
      </c>
      <c r="I200" s="150"/>
      <c r="J200" s="151">
        <f>ROUND($I$200*$H$200,2)</f>
        <v>0</v>
      </c>
      <c r="K200" s="147"/>
      <c r="L200" s="43"/>
      <c r="M200" s="152"/>
      <c r="N200" s="153" t="s">
        <v>45</v>
      </c>
      <c r="O200" s="24"/>
      <c r="P200" s="24"/>
      <c r="Q200" s="154">
        <v>2.02655</v>
      </c>
      <c r="R200" s="154">
        <f>$Q$200*$H$200</f>
        <v>10.13275</v>
      </c>
      <c r="S200" s="154">
        <v>0</v>
      </c>
      <c r="T200" s="155">
        <f>$S$200*$H$200</f>
        <v>0</v>
      </c>
      <c r="AR200" s="89" t="s">
        <v>138</v>
      </c>
      <c r="AT200" s="89" t="s">
        <v>134</v>
      </c>
      <c r="AU200" s="89" t="s">
        <v>82</v>
      </c>
      <c r="AY200" s="6" t="s">
        <v>131</v>
      </c>
      <c r="BE200" s="156">
        <f>IF($N$200="základní",$J$200,0)</f>
        <v>0</v>
      </c>
      <c r="BF200" s="156">
        <f>IF($N$200="snížená",$J$200,0)</f>
        <v>0</v>
      </c>
      <c r="BG200" s="156">
        <f>IF($N$200="zákl. přenesená",$J$200,0)</f>
        <v>0</v>
      </c>
      <c r="BH200" s="156">
        <f>IF($N$200="sníž. přenesená",$J$200,0)</f>
        <v>0</v>
      </c>
      <c r="BI200" s="156">
        <f>IF($N$200="nulová",$J$200,0)</f>
        <v>0</v>
      </c>
      <c r="BJ200" s="89" t="s">
        <v>20</v>
      </c>
      <c r="BK200" s="156">
        <f>ROUND($I$200*$H$200,2)</f>
        <v>0</v>
      </c>
      <c r="BL200" s="89" t="s">
        <v>138</v>
      </c>
      <c r="BM200" s="89" t="s">
        <v>566</v>
      </c>
    </row>
    <row r="201" spans="2:47" s="6" customFormat="1" ht="27" customHeight="1">
      <c r="B201" s="23"/>
      <c r="C201" s="24"/>
      <c r="D201" s="157" t="s">
        <v>140</v>
      </c>
      <c r="E201" s="24"/>
      <c r="F201" s="158" t="s">
        <v>567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140</v>
      </c>
      <c r="AU201" s="6" t="s">
        <v>82</v>
      </c>
    </row>
    <row r="202" spans="2:65" s="6" customFormat="1" ht="15.75" customHeight="1">
      <c r="B202" s="23"/>
      <c r="C202" s="159" t="s">
        <v>164</v>
      </c>
      <c r="D202" s="159" t="s">
        <v>155</v>
      </c>
      <c r="E202" s="160" t="s">
        <v>568</v>
      </c>
      <c r="F202" s="161" t="s">
        <v>569</v>
      </c>
      <c r="G202" s="162" t="s">
        <v>570</v>
      </c>
      <c r="H202" s="163">
        <v>3</v>
      </c>
      <c r="I202" s="164"/>
      <c r="J202" s="165">
        <f>ROUND($I$202*$H$202,2)</f>
        <v>0</v>
      </c>
      <c r="K202" s="161"/>
      <c r="L202" s="166"/>
      <c r="M202" s="167"/>
      <c r="N202" s="168" t="s">
        <v>45</v>
      </c>
      <c r="O202" s="24"/>
      <c r="P202" s="24"/>
      <c r="Q202" s="154">
        <v>0</v>
      </c>
      <c r="R202" s="154">
        <f>$Q$202*$H$202</f>
        <v>0</v>
      </c>
      <c r="S202" s="154">
        <v>0</v>
      </c>
      <c r="T202" s="155">
        <f>$S$202*$H$202</f>
        <v>0</v>
      </c>
      <c r="AR202" s="89" t="s">
        <v>159</v>
      </c>
      <c r="AT202" s="89" t="s">
        <v>155</v>
      </c>
      <c r="AU202" s="89" t="s">
        <v>82</v>
      </c>
      <c r="AY202" s="6" t="s">
        <v>131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20</v>
      </c>
      <c r="BK202" s="156">
        <f>ROUND($I$202*$H$202,2)</f>
        <v>0</v>
      </c>
      <c r="BL202" s="89" t="s">
        <v>138</v>
      </c>
      <c r="BM202" s="89" t="s">
        <v>571</v>
      </c>
    </row>
    <row r="203" spans="2:47" s="6" customFormat="1" ht="16.5" customHeight="1">
      <c r="B203" s="23"/>
      <c r="C203" s="24"/>
      <c r="D203" s="157" t="s">
        <v>140</v>
      </c>
      <c r="E203" s="24"/>
      <c r="F203" s="158" t="s">
        <v>569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140</v>
      </c>
      <c r="AU203" s="6" t="s">
        <v>82</v>
      </c>
    </row>
    <row r="204" spans="2:65" s="6" customFormat="1" ht="15.75" customHeight="1">
      <c r="B204" s="23"/>
      <c r="C204" s="159" t="s">
        <v>220</v>
      </c>
      <c r="D204" s="159" t="s">
        <v>155</v>
      </c>
      <c r="E204" s="160" t="s">
        <v>572</v>
      </c>
      <c r="F204" s="161" t="s">
        <v>573</v>
      </c>
      <c r="G204" s="162" t="s">
        <v>570</v>
      </c>
      <c r="H204" s="163">
        <v>2</v>
      </c>
      <c r="I204" s="164"/>
      <c r="J204" s="165">
        <f>ROUND($I$204*$H$204,2)</f>
        <v>0</v>
      </c>
      <c r="K204" s="161"/>
      <c r="L204" s="166"/>
      <c r="M204" s="167"/>
      <c r="N204" s="168" t="s">
        <v>45</v>
      </c>
      <c r="O204" s="24"/>
      <c r="P204" s="24"/>
      <c r="Q204" s="154">
        <v>0</v>
      </c>
      <c r="R204" s="154">
        <f>$Q$204*$H$204</f>
        <v>0</v>
      </c>
      <c r="S204" s="154">
        <v>0</v>
      </c>
      <c r="T204" s="155">
        <f>$S$204*$H$204</f>
        <v>0</v>
      </c>
      <c r="AR204" s="89" t="s">
        <v>159</v>
      </c>
      <c r="AT204" s="89" t="s">
        <v>155</v>
      </c>
      <c r="AU204" s="89" t="s">
        <v>82</v>
      </c>
      <c r="AY204" s="6" t="s">
        <v>131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20</v>
      </c>
      <c r="BK204" s="156">
        <f>ROUND($I$204*$H$204,2)</f>
        <v>0</v>
      </c>
      <c r="BL204" s="89" t="s">
        <v>138</v>
      </c>
      <c r="BM204" s="89" t="s">
        <v>574</v>
      </c>
    </row>
    <row r="205" spans="2:47" s="6" customFormat="1" ht="16.5" customHeight="1">
      <c r="B205" s="23"/>
      <c r="C205" s="24"/>
      <c r="D205" s="157" t="s">
        <v>140</v>
      </c>
      <c r="E205" s="24"/>
      <c r="F205" s="158" t="s">
        <v>573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140</v>
      </c>
      <c r="AU205" s="6" t="s">
        <v>82</v>
      </c>
    </row>
    <row r="206" spans="2:65" s="6" customFormat="1" ht="15.75" customHeight="1">
      <c r="B206" s="23"/>
      <c r="C206" s="145" t="s">
        <v>254</v>
      </c>
      <c r="D206" s="145" t="s">
        <v>134</v>
      </c>
      <c r="E206" s="146" t="s">
        <v>575</v>
      </c>
      <c r="F206" s="147" t="s">
        <v>576</v>
      </c>
      <c r="G206" s="148" t="s">
        <v>288</v>
      </c>
      <c r="H206" s="149">
        <v>6</v>
      </c>
      <c r="I206" s="150"/>
      <c r="J206" s="151">
        <f>ROUND($I$206*$H$206,2)</f>
        <v>0</v>
      </c>
      <c r="K206" s="147"/>
      <c r="L206" s="43"/>
      <c r="M206" s="152"/>
      <c r="N206" s="153" t="s">
        <v>45</v>
      </c>
      <c r="O206" s="24"/>
      <c r="P206" s="24"/>
      <c r="Q206" s="154">
        <v>0.3409</v>
      </c>
      <c r="R206" s="154">
        <f>$Q$206*$H$206</f>
        <v>2.0454</v>
      </c>
      <c r="S206" s="154">
        <v>0</v>
      </c>
      <c r="T206" s="155">
        <f>$S$206*$H$206</f>
        <v>0</v>
      </c>
      <c r="AR206" s="89" t="s">
        <v>138</v>
      </c>
      <c r="AT206" s="89" t="s">
        <v>134</v>
      </c>
      <c r="AU206" s="89" t="s">
        <v>82</v>
      </c>
      <c r="AY206" s="6" t="s">
        <v>131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20</v>
      </c>
      <c r="BK206" s="156">
        <f>ROUND($I$206*$H$206,2)</f>
        <v>0</v>
      </c>
      <c r="BL206" s="89" t="s">
        <v>138</v>
      </c>
      <c r="BM206" s="89" t="s">
        <v>577</v>
      </c>
    </row>
    <row r="207" spans="2:47" s="6" customFormat="1" ht="16.5" customHeight="1">
      <c r="B207" s="23"/>
      <c r="C207" s="24"/>
      <c r="D207" s="157" t="s">
        <v>140</v>
      </c>
      <c r="E207" s="24"/>
      <c r="F207" s="158" t="s">
        <v>576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140</v>
      </c>
      <c r="AU207" s="6" t="s">
        <v>82</v>
      </c>
    </row>
    <row r="208" spans="2:65" s="6" customFormat="1" ht="15.75" customHeight="1">
      <c r="B208" s="23"/>
      <c r="C208" s="159" t="s">
        <v>6</v>
      </c>
      <c r="D208" s="159" t="s">
        <v>155</v>
      </c>
      <c r="E208" s="160" t="s">
        <v>578</v>
      </c>
      <c r="F208" s="161" t="s">
        <v>579</v>
      </c>
      <c r="G208" s="162" t="s">
        <v>288</v>
      </c>
      <c r="H208" s="163">
        <v>12</v>
      </c>
      <c r="I208" s="164"/>
      <c r="J208" s="165">
        <f>ROUND($I$208*$H$208,2)</f>
        <v>0</v>
      </c>
      <c r="K208" s="161"/>
      <c r="L208" s="166"/>
      <c r="M208" s="167"/>
      <c r="N208" s="168" t="s">
        <v>45</v>
      </c>
      <c r="O208" s="24"/>
      <c r="P208" s="24"/>
      <c r="Q208" s="154">
        <v>0.087</v>
      </c>
      <c r="R208" s="154">
        <f>$Q$208*$H$208</f>
        <v>1.044</v>
      </c>
      <c r="S208" s="154">
        <v>0</v>
      </c>
      <c r="T208" s="155">
        <f>$S$208*$H$208</f>
        <v>0</v>
      </c>
      <c r="AR208" s="89" t="s">
        <v>159</v>
      </c>
      <c r="AT208" s="89" t="s">
        <v>155</v>
      </c>
      <c r="AU208" s="89" t="s">
        <v>82</v>
      </c>
      <c r="AY208" s="6" t="s">
        <v>131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20</v>
      </c>
      <c r="BK208" s="156">
        <f>ROUND($I$208*$H$208,2)</f>
        <v>0</v>
      </c>
      <c r="BL208" s="89" t="s">
        <v>138</v>
      </c>
      <c r="BM208" s="89" t="s">
        <v>580</v>
      </c>
    </row>
    <row r="209" spans="2:47" s="6" customFormat="1" ht="16.5" customHeight="1">
      <c r="B209" s="23"/>
      <c r="C209" s="24"/>
      <c r="D209" s="157" t="s">
        <v>140</v>
      </c>
      <c r="E209" s="24"/>
      <c r="F209" s="158" t="s">
        <v>581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140</v>
      </c>
      <c r="AU209" s="6" t="s">
        <v>82</v>
      </c>
    </row>
    <row r="210" spans="2:65" s="6" customFormat="1" ht="15.75" customHeight="1">
      <c r="B210" s="23"/>
      <c r="C210" s="159" t="s">
        <v>263</v>
      </c>
      <c r="D210" s="159" t="s">
        <v>155</v>
      </c>
      <c r="E210" s="160" t="s">
        <v>582</v>
      </c>
      <c r="F210" s="161" t="s">
        <v>583</v>
      </c>
      <c r="G210" s="162" t="s">
        <v>288</v>
      </c>
      <c r="H210" s="163">
        <v>6</v>
      </c>
      <c r="I210" s="164"/>
      <c r="J210" s="165">
        <f>ROUND($I$210*$H$210,2)</f>
        <v>0</v>
      </c>
      <c r="K210" s="161"/>
      <c r="L210" s="166"/>
      <c r="M210" s="167"/>
      <c r="N210" s="168" t="s">
        <v>45</v>
      </c>
      <c r="O210" s="24"/>
      <c r="P210" s="24"/>
      <c r="Q210" s="154">
        <v>0.103</v>
      </c>
      <c r="R210" s="154">
        <f>$Q$210*$H$210</f>
        <v>0.618</v>
      </c>
      <c r="S210" s="154">
        <v>0</v>
      </c>
      <c r="T210" s="155">
        <f>$S$210*$H$210</f>
        <v>0</v>
      </c>
      <c r="AR210" s="89" t="s">
        <v>159</v>
      </c>
      <c r="AT210" s="89" t="s">
        <v>155</v>
      </c>
      <c r="AU210" s="89" t="s">
        <v>82</v>
      </c>
      <c r="AY210" s="6" t="s">
        <v>131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20</v>
      </c>
      <c r="BK210" s="156">
        <f>ROUND($I$210*$H$210,2)</f>
        <v>0</v>
      </c>
      <c r="BL210" s="89" t="s">
        <v>138</v>
      </c>
      <c r="BM210" s="89" t="s">
        <v>584</v>
      </c>
    </row>
    <row r="211" spans="2:47" s="6" customFormat="1" ht="16.5" customHeight="1">
      <c r="B211" s="23"/>
      <c r="C211" s="24"/>
      <c r="D211" s="157" t="s">
        <v>140</v>
      </c>
      <c r="E211" s="24"/>
      <c r="F211" s="158" t="s">
        <v>585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140</v>
      </c>
      <c r="AU211" s="6" t="s">
        <v>82</v>
      </c>
    </row>
    <row r="212" spans="2:65" s="6" customFormat="1" ht="15.75" customHeight="1">
      <c r="B212" s="23"/>
      <c r="C212" s="159" t="s">
        <v>268</v>
      </c>
      <c r="D212" s="159" t="s">
        <v>155</v>
      </c>
      <c r="E212" s="160" t="s">
        <v>586</v>
      </c>
      <c r="F212" s="161" t="s">
        <v>587</v>
      </c>
      <c r="G212" s="162" t="s">
        <v>288</v>
      </c>
      <c r="H212" s="163">
        <v>6</v>
      </c>
      <c r="I212" s="164"/>
      <c r="J212" s="165">
        <f>ROUND($I$212*$H$212,2)</f>
        <v>0</v>
      </c>
      <c r="K212" s="161"/>
      <c r="L212" s="166"/>
      <c r="M212" s="167"/>
      <c r="N212" s="168" t="s">
        <v>45</v>
      </c>
      <c r="O212" s="24"/>
      <c r="P212" s="24"/>
      <c r="Q212" s="154">
        <v>0.17</v>
      </c>
      <c r="R212" s="154">
        <f>$Q$212*$H$212</f>
        <v>1.02</v>
      </c>
      <c r="S212" s="154">
        <v>0</v>
      </c>
      <c r="T212" s="155">
        <f>$S$212*$H$212</f>
        <v>0</v>
      </c>
      <c r="AR212" s="89" t="s">
        <v>159</v>
      </c>
      <c r="AT212" s="89" t="s">
        <v>155</v>
      </c>
      <c r="AU212" s="89" t="s">
        <v>82</v>
      </c>
      <c r="AY212" s="6" t="s">
        <v>131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138</v>
      </c>
      <c r="BM212" s="89" t="s">
        <v>588</v>
      </c>
    </row>
    <row r="213" spans="2:47" s="6" customFormat="1" ht="16.5" customHeight="1">
      <c r="B213" s="23"/>
      <c r="C213" s="24"/>
      <c r="D213" s="157" t="s">
        <v>140</v>
      </c>
      <c r="E213" s="24"/>
      <c r="F213" s="158" t="s">
        <v>589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140</v>
      </c>
      <c r="AU213" s="6" t="s">
        <v>82</v>
      </c>
    </row>
    <row r="214" spans="2:65" s="6" customFormat="1" ht="15.75" customHeight="1">
      <c r="B214" s="23"/>
      <c r="C214" s="159" t="s">
        <v>208</v>
      </c>
      <c r="D214" s="159" t="s">
        <v>155</v>
      </c>
      <c r="E214" s="160" t="s">
        <v>590</v>
      </c>
      <c r="F214" s="161" t="s">
        <v>591</v>
      </c>
      <c r="G214" s="162" t="s">
        <v>288</v>
      </c>
      <c r="H214" s="163">
        <v>6</v>
      </c>
      <c r="I214" s="164"/>
      <c r="J214" s="165">
        <f>ROUND($I$214*$H$214,2)</f>
        <v>0</v>
      </c>
      <c r="K214" s="161"/>
      <c r="L214" s="166"/>
      <c r="M214" s="167"/>
      <c r="N214" s="168" t="s">
        <v>45</v>
      </c>
      <c r="O214" s="24"/>
      <c r="P214" s="24"/>
      <c r="Q214" s="154">
        <v>0.08</v>
      </c>
      <c r="R214" s="154">
        <f>$Q$214*$H$214</f>
        <v>0.48</v>
      </c>
      <c r="S214" s="154">
        <v>0</v>
      </c>
      <c r="T214" s="155">
        <f>$S$214*$H$214</f>
        <v>0</v>
      </c>
      <c r="AR214" s="89" t="s">
        <v>159</v>
      </c>
      <c r="AT214" s="89" t="s">
        <v>155</v>
      </c>
      <c r="AU214" s="89" t="s">
        <v>82</v>
      </c>
      <c r="AY214" s="6" t="s">
        <v>131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20</v>
      </c>
      <c r="BK214" s="156">
        <f>ROUND($I$214*$H$214,2)</f>
        <v>0</v>
      </c>
      <c r="BL214" s="89" t="s">
        <v>138</v>
      </c>
      <c r="BM214" s="89" t="s">
        <v>592</v>
      </c>
    </row>
    <row r="215" spans="2:47" s="6" customFormat="1" ht="16.5" customHeight="1">
      <c r="B215" s="23"/>
      <c r="C215" s="24"/>
      <c r="D215" s="157" t="s">
        <v>140</v>
      </c>
      <c r="E215" s="24"/>
      <c r="F215" s="158" t="s">
        <v>593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140</v>
      </c>
      <c r="AU215" s="6" t="s">
        <v>82</v>
      </c>
    </row>
    <row r="216" spans="2:65" s="6" customFormat="1" ht="15.75" customHeight="1">
      <c r="B216" s="23"/>
      <c r="C216" s="159" t="s">
        <v>213</v>
      </c>
      <c r="D216" s="159" t="s">
        <v>155</v>
      </c>
      <c r="E216" s="160" t="s">
        <v>594</v>
      </c>
      <c r="F216" s="161" t="s">
        <v>595</v>
      </c>
      <c r="G216" s="162" t="s">
        <v>288</v>
      </c>
      <c r="H216" s="163">
        <v>6</v>
      </c>
      <c r="I216" s="164"/>
      <c r="J216" s="165">
        <f>ROUND($I$216*$H$216,2)</f>
        <v>0</v>
      </c>
      <c r="K216" s="161"/>
      <c r="L216" s="166"/>
      <c r="M216" s="167"/>
      <c r="N216" s="168" t="s">
        <v>45</v>
      </c>
      <c r="O216" s="24"/>
      <c r="P216" s="24"/>
      <c r="Q216" s="154">
        <v>0.072</v>
      </c>
      <c r="R216" s="154">
        <f>$Q$216*$H$216</f>
        <v>0.43199999999999994</v>
      </c>
      <c r="S216" s="154">
        <v>0</v>
      </c>
      <c r="T216" s="155">
        <f>$S$216*$H$216</f>
        <v>0</v>
      </c>
      <c r="AR216" s="89" t="s">
        <v>159</v>
      </c>
      <c r="AT216" s="89" t="s">
        <v>155</v>
      </c>
      <c r="AU216" s="89" t="s">
        <v>82</v>
      </c>
      <c r="AY216" s="6" t="s">
        <v>131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20</v>
      </c>
      <c r="BK216" s="156">
        <f>ROUND($I$216*$H$216,2)</f>
        <v>0</v>
      </c>
      <c r="BL216" s="89" t="s">
        <v>138</v>
      </c>
      <c r="BM216" s="89" t="s">
        <v>596</v>
      </c>
    </row>
    <row r="217" spans="2:47" s="6" customFormat="1" ht="16.5" customHeight="1">
      <c r="B217" s="23"/>
      <c r="C217" s="24"/>
      <c r="D217" s="157" t="s">
        <v>140</v>
      </c>
      <c r="E217" s="24"/>
      <c r="F217" s="158" t="s">
        <v>597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140</v>
      </c>
      <c r="AU217" s="6" t="s">
        <v>82</v>
      </c>
    </row>
    <row r="218" spans="2:65" s="6" customFormat="1" ht="15.75" customHeight="1">
      <c r="B218" s="23"/>
      <c r="C218" s="159" t="s">
        <v>133</v>
      </c>
      <c r="D218" s="159" t="s">
        <v>155</v>
      </c>
      <c r="E218" s="160" t="s">
        <v>598</v>
      </c>
      <c r="F218" s="161" t="s">
        <v>599</v>
      </c>
      <c r="G218" s="162" t="s">
        <v>288</v>
      </c>
      <c r="H218" s="163">
        <v>6</v>
      </c>
      <c r="I218" s="164"/>
      <c r="J218" s="165">
        <f>ROUND($I$218*$H$218,2)</f>
        <v>0</v>
      </c>
      <c r="K218" s="161"/>
      <c r="L218" s="166"/>
      <c r="M218" s="167"/>
      <c r="N218" s="168" t="s">
        <v>45</v>
      </c>
      <c r="O218" s="24"/>
      <c r="P218" s="24"/>
      <c r="Q218" s="154">
        <v>0.04</v>
      </c>
      <c r="R218" s="154">
        <f>$Q$218*$H$218</f>
        <v>0.24</v>
      </c>
      <c r="S218" s="154">
        <v>0</v>
      </c>
      <c r="T218" s="155">
        <f>$S$218*$H$218</f>
        <v>0</v>
      </c>
      <c r="AR218" s="89" t="s">
        <v>159</v>
      </c>
      <c r="AT218" s="89" t="s">
        <v>155</v>
      </c>
      <c r="AU218" s="89" t="s">
        <v>82</v>
      </c>
      <c r="AY218" s="6" t="s">
        <v>131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20</v>
      </c>
      <c r="BK218" s="156">
        <f>ROUND($I$218*$H$218,2)</f>
        <v>0</v>
      </c>
      <c r="BL218" s="89" t="s">
        <v>138</v>
      </c>
      <c r="BM218" s="89" t="s">
        <v>600</v>
      </c>
    </row>
    <row r="219" spans="2:47" s="6" customFormat="1" ht="16.5" customHeight="1">
      <c r="B219" s="23"/>
      <c r="C219" s="24"/>
      <c r="D219" s="157" t="s">
        <v>140</v>
      </c>
      <c r="E219" s="24"/>
      <c r="F219" s="158" t="s">
        <v>601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140</v>
      </c>
      <c r="AU219" s="6" t="s">
        <v>82</v>
      </c>
    </row>
    <row r="220" spans="2:65" s="6" customFormat="1" ht="15.75" customHeight="1">
      <c r="B220" s="23"/>
      <c r="C220" s="159" t="s">
        <v>230</v>
      </c>
      <c r="D220" s="159" t="s">
        <v>155</v>
      </c>
      <c r="E220" s="160" t="s">
        <v>602</v>
      </c>
      <c r="F220" s="161" t="s">
        <v>603</v>
      </c>
      <c r="G220" s="162" t="s">
        <v>288</v>
      </c>
      <c r="H220" s="163">
        <v>6</v>
      </c>
      <c r="I220" s="164"/>
      <c r="J220" s="165">
        <f>ROUND($I$220*$H$220,2)</f>
        <v>0</v>
      </c>
      <c r="K220" s="161"/>
      <c r="L220" s="166"/>
      <c r="M220" s="167"/>
      <c r="N220" s="168" t="s">
        <v>45</v>
      </c>
      <c r="O220" s="24"/>
      <c r="P220" s="24"/>
      <c r="Q220" s="154">
        <v>0.058</v>
      </c>
      <c r="R220" s="154">
        <f>$Q$220*$H$220</f>
        <v>0.34800000000000003</v>
      </c>
      <c r="S220" s="154">
        <v>0</v>
      </c>
      <c r="T220" s="155">
        <f>$S$220*$H$220</f>
        <v>0</v>
      </c>
      <c r="AR220" s="89" t="s">
        <v>159</v>
      </c>
      <c r="AT220" s="89" t="s">
        <v>155</v>
      </c>
      <c r="AU220" s="89" t="s">
        <v>82</v>
      </c>
      <c r="AY220" s="6" t="s">
        <v>131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89" t="s">
        <v>20</v>
      </c>
      <c r="BK220" s="156">
        <f>ROUND($I$220*$H$220,2)</f>
        <v>0</v>
      </c>
      <c r="BL220" s="89" t="s">
        <v>138</v>
      </c>
      <c r="BM220" s="89" t="s">
        <v>604</v>
      </c>
    </row>
    <row r="221" spans="2:47" s="6" customFormat="1" ht="16.5" customHeight="1">
      <c r="B221" s="23"/>
      <c r="C221" s="24"/>
      <c r="D221" s="157" t="s">
        <v>140</v>
      </c>
      <c r="E221" s="24"/>
      <c r="F221" s="158" t="s">
        <v>605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140</v>
      </c>
      <c r="AU221" s="6" t="s">
        <v>82</v>
      </c>
    </row>
    <row r="222" spans="2:65" s="6" customFormat="1" ht="15.75" customHeight="1">
      <c r="B222" s="23"/>
      <c r="C222" s="159" t="s">
        <v>236</v>
      </c>
      <c r="D222" s="159" t="s">
        <v>155</v>
      </c>
      <c r="E222" s="160" t="s">
        <v>606</v>
      </c>
      <c r="F222" s="161" t="s">
        <v>607</v>
      </c>
      <c r="G222" s="162" t="s">
        <v>288</v>
      </c>
      <c r="H222" s="163">
        <v>6</v>
      </c>
      <c r="I222" s="164"/>
      <c r="J222" s="165">
        <f>ROUND($I$222*$H$222,2)</f>
        <v>0</v>
      </c>
      <c r="K222" s="161"/>
      <c r="L222" s="166"/>
      <c r="M222" s="167"/>
      <c r="N222" s="168" t="s">
        <v>45</v>
      </c>
      <c r="O222" s="24"/>
      <c r="P222" s="24"/>
      <c r="Q222" s="154">
        <v>0.061</v>
      </c>
      <c r="R222" s="154">
        <f>$Q$222*$H$222</f>
        <v>0.366</v>
      </c>
      <c r="S222" s="154">
        <v>0</v>
      </c>
      <c r="T222" s="155">
        <f>$S$222*$H$222</f>
        <v>0</v>
      </c>
      <c r="AR222" s="89" t="s">
        <v>159</v>
      </c>
      <c r="AT222" s="89" t="s">
        <v>155</v>
      </c>
      <c r="AU222" s="89" t="s">
        <v>82</v>
      </c>
      <c r="AY222" s="6" t="s">
        <v>131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20</v>
      </c>
      <c r="BK222" s="156">
        <f>ROUND($I$222*$H$222,2)</f>
        <v>0</v>
      </c>
      <c r="BL222" s="89" t="s">
        <v>138</v>
      </c>
      <c r="BM222" s="89" t="s">
        <v>608</v>
      </c>
    </row>
    <row r="223" spans="2:47" s="6" customFormat="1" ht="16.5" customHeight="1">
      <c r="B223" s="23"/>
      <c r="C223" s="24"/>
      <c r="D223" s="157" t="s">
        <v>140</v>
      </c>
      <c r="E223" s="24"/>
      <c r="F223" s="158" t="s">
        <v>609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140</v>
      </c>
      <c r="AU223" s="6" t="s">
        <v>82</v>
      </c>
    </row>
    <row r="224" spans="2:65" s="6" customFormat="1" ht="15.75" customHeight="1">
      <c r="B224" s="23"/>
      <c r="C224" s="159" t="s">
        <v>319</v>
      </c>
      <c r="D224" s="159" t="s">
        <v>155</v>
      </c>
      <c r="E224" s="160" t="s">
        <v>610</v>
      </c>
      <c r="F224" s="161" t="s">
        <v>611</v>
      </c>
      <c r="G224" s="162" t="s">
        <v>288</v>
      </c>
      <c r="H224" s="163">
        <v>6</v>
      </c>
      <c r="I224" s="164"/>
      <c r="J224" s="165">
        <f>ROUND($I$224*$H$224,2)</f>
        <v>0</v>
      </c>
      <c r="K224" s="161"/>
      <c r="L224" s="166"/>
      <c r="M224" s="167"/>
      <c r="N224" s="168" t="s">
        <v>45</v>
      </c>
      <c r="O224" s="24"/>
      <c r="P224" s="24"/>
      <c r="Q224" s="154">
        <v>0.043</v>
      </c>
      <c r="R224" s="154">
        <f>$Q$224*$H$224</f>
        <v>0.258</v>
      </c>
      <c r="S224" s="154">
        <v>0</v>
      </c>
      <c r="T224" s="155">
        <f>$S$224*$H$224</f>
        <v>0</v>
      </c>
      <c r="AR224" s="89" t="s">
        <v>159</v>
      </c>
      <c r="AT224" s="89" t="s">
        <v>155</v>
      </c>
      <c r="AU224" s="89" t="s">
        <v>82</v>
      </c>
      <c r="AY224" s="6" t="s">
        <v>131</v>
      </c>
      <c r="BE224" s="156">
        <f>IF($N$224="základní",$J$224,0)</f>
        <v>0</v>
      </c>
      <c r="BF224" s="156">
        <f>IF($N$224="snížená",$J$224,0)</f>
        <v>0</v>
      </c>
      <c r="BG224" s="156">
        <f>IF($N$224="zákl. přenesená",$J$224,0)</f>
        <v>0</v>
      </c>
      <c r="BH224" s="156">
        <f>IF($N$224="sníž. přenesená",$J$224,0)</f>
        <v>0</v>
      </c>
      <c r="BI224" s="156">
        <f>IF($N$224="nulová",$J$224,0)</f>
        <v>0</v>
      </c>
      <c r="BJ224" s="89" t="s">
        <v>20</v>
      </c>
      <c r="BK224" s="156">
        <f>ROUND($I$224*$H$224,2)</f>
        <v>0</v>
      </c>
      <c r="BL224" s="89" t="s">
        <v>138</v>
      </c>
      <c r="BM224" s="89" t="s">
        <v>612</v>
      </c>
    </row>
    <row r="225" spans="2:47" s="6" customFormat="1" ht="27" customHeight="1">
      <c r="B225" s="23"/>
      <c r="C225" s="24"/>
      <c r="D225" s="157" t="s">
        <v>140</v>
      </c>
      <c r="E225" s="24"/>
      <c r="F225" s="158" t="s">
        <v>613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140</v>
      </c>
      <c r="AU225" s="6" t="s">
        <v>82</v>
      </c>
    </row>
    <row r="226" spans="2:65" s="6" customFormat="1" ht="15.75" customHeight="1">
      <c r="B226" s="23"/>
      <c r="C226" s="145" t="s">
        <v>249</v>
      </c>
      <c r="D226" s="145" t="s">
        <v>134</v>
      </c>
      <c r="E226" s="146" t="s">
        <v>614</v>
      </c>
      <c r="F226" s="147" t="s">
        <v>615</v>
      </c>
      <c r="G226" s="148" t="s">
        <v>288</v>
      </c>
      <c r="H226" s="149">
        <v>5</v>
      </c>
      <c r="I226" s="150"/>
      <c r="J226" s="151">
        <f>ROUND($I$226*$H$226,2)</f>
        <v>0</v>
      </c>
      <c r="K226" s="147"/>
      <c r="L226" s="43"/>
      <c r="M226" s="152"/>
      <c r="N226" s="153" t="s">
        <v>45</v>
      </c>
      <c r="O226" s="24"/>
      <c r="P226" s="24"/>
      <c r="Q226" s="154">
        <v>0.00702</v>
      </c>
      <c r="R226" s="154">
        <f>$Q$226*$H$226</f>
        <v>0.0351</v>
      </c>
      <c r="S226" s="154">
        <v>0</v>
      </c>
      <c r="T226" s="155">
        <f>$S$226*$H$226</f>
        <v>0</v>
      </c>
      <c r="AR226" s="89" t="s">
        <v>138</v>
      </c>
      <c r="AT226" s="89" t="s">
        <v>134</v>
      </c>
      <c r="AU226" s="89" t="s">
        <v>82</v>
      </c>
      <c r="AY226" s="6" t="s">
        <v>131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20</v>
      </c>
      <c r="BK226" s="156">
        <f>ROUND($I$226*$H$226,2)</f>
        <v>0</v>
      </c>
      <c r="BL226" s="89" t="s">
        <v>138</v>
      </c>
      <c r="BM226" s="89" t="s">
        <v>616</v>
      </c>
    </row>
    <row r="227" spans="2:47" s="6" customFormat="1" ht="16.5" customHeight="1">
      <c r="B227" s="23"/>
      <c r="C227" s="24"/>
      <c r="D227" s="157" t="s">
        <v>140</v>
      </c>
      <c r="E227" s="24"/>
      <c r="F227" s="158" t="s">
        <v>617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140</v>
      </c>
      <c r="AU227" s="6" t="s">
        <v>82</v>
      </c>
    </row>
    <row r="228" spans="2:65" s="6" customFormat="1" ht="15.75" customHeight="1">
      <c r="B228" s="23"/>
      <c r="C228" s="159" t="s">
        <v>243</v>
      </c>
      <c r="D228" s="159" t="s">
        <v>155</v>
      </c>
      <c r="E228" s="160" t="s">
        <v>618</v>
      </c>
      <c r="F228" s="161" t="s">
        <v>619</v>
      </c>
      <c r="G228" s="162" t="s">
        <v>288</v>
      </c>
      <c r="H228" s="163">
        <v>5</v>
      </c>
      <c r="I228" s="164"/>
      <c r="J228" s="165">
        <f>ROUND($I$228*$H$228,2)</f>
        <v>0</v>
      </c>
      <c r="K228" s="161"/>
      <c r="L228" s="166"/>
      <c r="M228" s="167"/>
      <c r="N228" s="168" t="s">
        <v>45</v>
      </c>
      <c r="O228" s="24"/>
      <c r="P228" s="24"/>
      <c r="Q228" s="154">
        <v>0.165</v>
      </c>
      <c r="R228" s="154">
        <f>$Q$228*$H$228</f>
        <v>0.8250000000000001</v>
      </c>
      <c r="S228" s="154">
        <v>0</v>
      </c>
      <c r="T228" s="155">
        <f>$S$228*$H$228</f>
        <v>0</v>
      </c>
      <c r="AR228" s="89" t="s">
        <v>159</v>
      </c>
      <c r="AT228" s="89" t="s">
        <v>155</v>
      </c>
      <c r="AU228" s="89" t="s">
        <v>82</v>
      </c>
      <c r="AY228" s="6" t="s">
        <v>131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20</v>
      </c>
      <c r="BK228" s="156">
        <f>ROUND($I$228*$H$228,2)</f>
        <v>0</v>
      </c>
      <c r="BL228" s="89" t="s">
        <v>138</v>
      </c>
      <c r="BM228" s="89" t="s">
        <v>620</v>
      </c>
    </row>
    <row r="229" spans="2:47" s="6" customFormat="1" ht="27" customHeight="1">
      <c r="B229" s="23"/>
      <c r="C229" s="24"/>
      <c r="D229" s="157" t="s">
        <v>140</v>
      </c>
      <c r="E229" s="24"/>
      <c r="F229" s="158" t="s">
        <v>621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140</v>
      </c>
      <c r="AU229" s="6" t="s">
        <v>82</v>
      </c>
    </row>
    <row r="230" spans="2:65" s="6" customFormat="1" ht="15.75" customHeight="1">
      <c r="B230" s="23"/>
      <c r="C230" s="145" t="s">
        <v>622</v>
      </c>
      <c r="D230" s="145" t="s">
        <v>134</v>
      </c>
      <c r="E230" s="146" t="s">
        <v>623</v>
      </c>
      <c r="F230" s="147" t="s">
        <v>624</v>
      </c>
      <c r="G230" s="148" t="s">
        <v>288</v>
      </c>
      <c r="H230" s="149">
        <v>0</v>
      </c>
      <c r="I230" s="150"/>
      <c r="J230" s="151">
        <f>ROUND($I$230*$H$230,2)</f>
        <v>0</v>
      </c>
      <c r="K230" s="147"/>
      <c r="L230" s="43"/>
      <c r="M230" s="152"/>
      <c r="N230" s="153" t="s">
        <v>45</v>
      </c>
      <c r="O230" s="24"/>
      <c r="P230" s="24"/>
      <c r="Q230" s="154">
        <v>0</v>
      </c>
      <c r="R230" s="154">
        <f>$Q$230*$H$230</f>
        <v>0</v>
      </c>
      <c r="S230" s="154">
        <v>0</v>
      </c>
      <c r="T230" s="155">
        <f>$S$230*$H$230</f>
        <v>0</v>
      </c>
      <c r="AR230" s="89" t="s">
        <v>138</v>
      </c>
      <c r="AT230" s="89" t="s">
        <v>134</v>
      </c>
      <c r="AU230" s="89" t="s">
        <v>82</v>
      </c>
      <c r="AY230" s="6" t="s">
        <v>131</v>
      </c>
      <c r="BE230" s="156">
        <f>IF($N$230="základní",$J$230,0)</f>
        <v>0</v>
      </c>
      <c r="BF230" s="156">
        <f>IF($N$230="snížená",$J$230,0)</f>
        <v>0</v>
      </c>
      <c r="BG230" s="156">
        <f>IF($N$230="zákl. přenesená",$J$230,0)</f>
        <v>0</v>
      </c>
      <c r="BH230" s="156">
        <f>IF($N$230="sníž. přenesená",$J$230,0)</f>
        <v>0</v>
      </c>
      <c r="BI230" s="156">
        <f>IF($N$230="nulová",$J$230,0)</f>
        <v>0</v>
      </c>
      <c r="BJ230" s="89" t="s">
        <v>20</v>
      </c>
      <c r="BK230" s="156">
        <f>ROUND($I$230*$H$230,2)</f>
        <v>0</v>
      </c>
      <c r="BL230" s="89" t="s">
        <v>138</v>
      </c>
      <c r="BM230" s="89" t="s">
        <v>625</v>
      </c>
    </row>
    <row r="231" spans="2:47" s="6" customFormat="1" ht="16.5" customHeight="1">
      <c r="B231" s="23"/>
      <c r="C231" s="24"/>
      <c r="D231" s="157" t="s">
        <v>140</v>
      </c>
      <c r="E231" s="24"/>
      <c r="F231" s="158" t="s">
        <v>624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140</v>
      </c>
      <c r="AU231" s="6" t="s">
        <v>82</v>
      </c>
    </row>
    <row r="232" spans="2:65" s="6" customFormat="1" ht="15.75" customHeight="1">
      <c r="B232" s="23"/>
      <c r="C232" s="145" t="s">
        <v>626</v>
      </c>
      <c r="D232" s="145" t="s">
        <v>134</v>
      </c>
      <c r="E232" s="146" t="s">
        <v>627</v>
      </c>
      <c r="F232" s="147" t="s">
        <v>628</v>
      </c>
      <c r="G232" s="148" t="s">
        <v>288</v>
      </c>
      <c r="H232" s="149">
        <v>0</v>
      </c>
      <c r="I232" s="150"/>
      <c r="J232" s="151">
        <f>ROUND($I$232*$H$232,2)</f>
        <v>0</v>
      </c>
      <c r="K232" s="147"/>
      <c r="L232" s="43"/>
      <c r="M232" s="152"/>
      <c r="N232" s="153" t="s">
        <v>45</v>
      </c>
      <c r="O232" s="24"/>
      <c r="P232" s="24"/>
      <c r="Q232" s="154">
        <v>0</v>
      </c>
      <c r="R232" s="154">
        <f>$Q$232*$H$232</f>
        <v>0</v>
      </c>
      <c r="S232" s="154">
        <v>0</v>
      </c>
      <c r="T232" s="155">
        <f>$S$232*$H$232</f>
        <v>0</v>
      </c>
      <c r="AR232" s="89" t="s">
        <v>138</v>
      </c>
      <c r="AT232" s="89" t="s">
        <v>134</v>
      </c>
      <c r="AU232" s="89" t="s">
        <v>82</v>
      </c>
      <c r="AY232" s="6" t="s">
        <v>131</v>
      </c>
      <c r="BE232" s="156">
        <f>IF($N$232="základní",$J$232,0)</f>
        <v>0</v>
      </c>
      <c r="BF232" s="156">
        <f>IF($N$232="snížená",$J$232,0)</f>
        <v>0</v>
      </c>
      <c r="BG232" s="156">
        <f>IF($N$232="zákl. přenesená",$J$232,0)</f>
        <v>0</v>
      </c>
      <c r="BH232" s="156">
        <f>IF($N$232="sníž. přenesená",$J$232,0)</f>
        <v>0</v>
      </c>
      <c r="BI232" s="156">
        <f>IF($N$232="nulová",$J$232,0)</f>
        <v>0</v>
      </c>
      <c r="BJ232" s="89" t="s">
        <v>20</v>
      </c>
      <c r="BK232" s="156">
        <f>ROUND($I$232*$H$232,2)</f>
        <v>0</v>
      </c>
      <c r="BL232" s="89" t="s">
        <v>138</v>
      </c>
      <c r="BM232" s="89" t="s">
        <v>629</v>
      </c>
    </row>
    <row r="233" spans="2:47" s="6" customFormat="1" ht="16.5" customHeight="1">
      <c r="B233" s="23"/>
      <c r="C233" s="24"/>
      <c r="D233" s="157" t="s">
        <v>140</v>
      </c>
      <c r="E233" s="24"/>
      <c r="F233" s="158" t="s">
        <v>628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140</v>
      </c>
      <c r="AU233" s="6" t="s">
        <v>82</v>
      </c>
    </row>
    <row r="234" spans="2:63" s="132" customFormat="1" ht="30.75" customHeight="1">
      <c r="B234" s="133"/>
      <c r="C234" s="134"/>
      <c r="D234" s="134" t="s">
        <v>73</v>
      </c>
      <c r="E234" s="143" t="s">
        <v>283</v>
      </c>
      <c r="F234" s="143" t="s">
        <v>284</v>
      </c>
      <c r="G234" s="134"/>
      <c r="H234" s="134"/>
      <c r="J234" s="144">
        <f>$BK$234</f>
        <v>0</v>
      </c>
      <c r="K234" s="134"/>
      <c r="L234" s="137"/>
      <c r="M234" s="138"/>
      <c r="N234" s="134"/>
      <c r="O234" s="134"/>
      <c r="P234" s="139">
        <f>$P$235+$P$236+$P$237</f>
        <v>0</v>
      </c>
      <c r="Q234" s="134"/>
      <c r="R234" s="139">
        <f>$R$235+$R$236+$R$237</f>
        <v>6.1153</v>
      </c>
      <c r="S234" s="134"/>
      <c r="T234" s="140">
        <f>$T$235+$T$236+$T$237</f>
        <v>0</v>
      </c>
      <c r="AR234" s="141" t="s">
        <v>20</v>
      </c>
      <c r="AT234" s="141" t="s">
        <v>73</v>
      </c>
      <c r="AU234" s="141" t="s">
        <v>20</v>
      </c>
      <c r="AY234" s="141" t="s">
        <v>131</v>
      </c>
      <c r="BK234" s="142">
        <f>$BK$235+$BK$236+$BK$237</f>
        <v>0</v>
      </c>
    </row>
    <row r="235" spans="2:65" s="6" customFormat="1" ht="15.75" customHeight="1">
      <c r="B235" s="23"/>
      <c r="C235" s="145" t="s">
        <v>630</v>
      </c>
      <c r="D235" s="145" t="s">
        <v>134</v>
      </c>
      <c r="E235" s="146" t="s">
        <v>631</v>
      </c>
      <c r="F235" s="147" t="s">
        <v>632</v>
      </c>
      <c r="G235" s="148" t="s">
        <v>239</v>
      </c>
      <c r="H235" s="149">
        <v>10</v>
      </c>
      <c r="I235" s="150"/>
      <c r="J235" s="151">
        <f>ROUND($I$235*$H$235,2)</f>
        <v>0</v>
      </c>
      <c r="K235" s="147"/>
      <c r="L235" s="43"/>
      <c r="M235" s="152"/>
      <c r="N235" s="153" t="s">
        <v>45</v>
      </c>
      <c r="O235" s="24"/>
      <c r="P235" s="24"/>
      <c r="Q235" s="154">
        <v>0.61153</v>
      </c>
      <c r="R235" s="154">
        <f>$Q$235*$H$235</f>
        <v>6.1153</v>
      </c>
      <c r="S235" s="154">
        <v>0</v>
      </c>
      <c r="T235" s="155">
        <f>$S$235*$H$235</f>
        <v>0</v>
      </c>
      <c r="AR235" s="89" t="s">
        <v>138</v>
      </c>
      <c r="AT235" s="89" t="s">
        <v>134</v>
      </c>
      <c r="AU235" s="89" t="s">
        <v>82</v>
      </c>
      <c r="AY235" s="6" t="s">
        <v>131</v>
      </c>
      <c r="BE235" s="156">
        <f>IF($N$235="základní",$J$235,0)</f>
        <v>0</v>
      </c>
      <c r="BF235" s="156">
        <f>IF($N$235="snížená",$J$235,0)</f>
        <v>0</v>
      </c>
      <c r="BG235" s="156">
        <f>IF($N$235="zákl. přenesená",$J$235,0)</f>
        <v>0</v>
      </c>
      <c r="BH235" s="156">
        <f>IF($N$235="sníž. přenesená",$J$235,0)</f>
        <v>0</v>
      </c>
      <c r="BI235" s="156">
        <f>IF($N$235="nulová",$J$235,0)</f>
        <v>0</v>
      </c>
      <c r="BJ235" s="89" t="s">
        <v>20</v>
      </c>
      <c r="BK235" s="156">
        <f>ROUND($I$235*$H$235,2)</f>
        <v>0</v>
      </c>
      <c r="BL235" s="89" t="s">
        <v>138</v>
      </c>
      <c r="BM235" s="89" t="s">
        <v>633</v>
      </c>
    </row>
    <row r="236" spans="2:47" s="6" customFormat="1" ht="16.5" customHeight="1">
      <c r="B236" s="23"/>
      <c r="C236" s="24"/>
      <c r="D236" s="157" t="s">
        <v>140</v>
      </c>
      <c r="E236" s="24"/>
      <c r="F236" s="158" t="s">
        <v>634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140</v>
      </c>
      <c r="AU236" s="6" t="s">
        <v>82</v>
      </c>
    </row>
    <row r="237" spans="2:63" s="132" customFormat="1" ht="23.25" customHeight="1">
      <c r="B237" s="133"/>
      <c r="C237" s="134"/>
      <c r="D237" s="134" t="s">
        <v>73</v>
      </c>
      <c r="E237" s="143" t="s">
        <v>352</v>
      </c>
      <c r="F237" s="143" t="s">
        <v>353</v>
      </c>
      <c r="G237" s="134"/>
      <c r="H237" s="134"/>
      <c r="J237" s="144">
        <f>$BK$237</f>
        <v>0</v>
      </c>
      <c r="K237" s="134"/>
      <c r="L237" s="137"/>
      <c r="M237" s="138"/>
      <c r="N237" s="134"/>
      <c r="O237" s="134"/>
      <c r="P237" s="139">
        <f>SUM($P$238:$P$241)</f>
        <v>0</v>
      </c>
      <c r="Q237" s="134"/>
      <c r="R237" s="139">
        <f>SUM($R$238:$R$241)</f>
        <v>0</v>
      </c>
      <c r="S237" s="134"/>
      <c r="T237" s="140">
        <f>SUM($T$238:$T$241)</f>
        <v>0</v>
      </c>
      <c r="AR237" s="141" t="s">
        <v>20</v>
      </c>
      <c r="AT237" s="141" t="s">
        <v>73</v>
      </c>
      <c r="AU237" s="141" t="s">
        <v>82</v>
      </c>
      <c r="AY237" s="141" t="s">
        <v>131</v>
      </c>
      <c r="BK237" s="142">
        <f>SUM($BK$238:$BK$241)</f>
        <v>0</v>
      </c>
    </row>
    <row r="238" spans="2:65" s="6" customFormat="1" ht="15.75" customHeight="1">
      <c r="B238" s="23"/>
      <c r="C238" s="145" t="s">
        <v>635</v>
      </c>
      <c r="D238" s="145" t="s">
        <v>134</v>
      </c>
      <c r="E238" s="146" t="s">
        <v>636</v>
      </c>
      <c r="F238" s="147" t="s">
        <v>637</v>
      </c>
      <c r="G238" s="148" t="s">
        <v>158</v>
      </c>
      <c r="H238" s="149">
        <v>6</v>
      </c>
      <c r="I238" s="150"/>
      <c r="J238" s="151">
        <f>ROUND($I$238*$H$238,2)</f>
        <v>0</v>
      </c>
      <c r="K238" s="147"/>
      <c r="L238" s="43"/>
      <c r="M238" s="152"/>
      <c r="N238" s="153" t="s">
        <v>45</v>
      </c>
      <c r="O238" s="24"/>
      <c r="P238" s="24"/>
      <c r="Q238" s="154">
        <v>0</v>
      </c>
      <c r="R238" s="154">
        <f>$Q$238*$H$238</f>
        <v>0</v>
      </c>
      <c r="S238" s="154">
        <v>0</v>
      </c>
      <c r="T238" s="155">
        <f>$S$238*$H$238</f>
        <v>0</v>
      </c>
      <c r="AR238" s="89" t="s">
        <v>138</v>
      </c>
      <c r="AT238" s="89" t="s">
        <v>134</v>
      </c>
      <c r="AU238" s="89" t="s">
        <v>142</v>
      </c>
      <c r="AY238" s="6" t="s">
        <v>131</v>
      </c>
      <c r="BE238" s="156">
        <f>IF($N$238="základní",$J$238,0)</f>
        <v>0</v>
      </c>
      <c r="BF238" s="156">
        <f>IF($N$238="snížená",$J$238,0)</f>
        <v>0</v>
      </c>
      <c r="BG238" s="156">
        <f>IF($N$238="zákl. přenesená",$J$238,0)</f>
        <v>0</v>
      </c>
      <c r="BH238" s="156">
        <f>IF($N$238="sníž. přenesená",$J$238,0)</f>
        <v>0</v>
      </c>
      <c r="BI238" s="156">
        <f>IF($N$238="nulová",$J$238,0)</f>
        <v>0</v>
      </c>
      <c r="BJ238" s="89" t="s">
        <v>20</v>
      </c>
      <c r="BK238" s="156">
        <f>ROUND($I$238*$H$238,2)</f>
        <v>0</v>
      </c>
      <c r="BL238" s="89" t="s">
        <v>138</v>
      </c>
      <c r="BM238" s="89" t="s">
        <v>638</v>
      </c>
    </row>
    <row r="239" spans="2:47" s="6" customFormat="1" ht="27" customHeight="1">
      <c r="B239" s="23"/>
      <c r="C239" s="24"/>
      <c r="D239" s="157" t="s">
        <v>140</v>
      </c>
      <c r="E239" s="24"/>
      <c r="F239" s="158" t="s">
        <v>639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140</v>
      </c>
      <c r="AU239" s="6" t="s">
        <v>142</v>
      </c>
    </row>
    <row r="240" spans="2:65" s="6" customFormat="1" ht="15.75" customHeight="1">
      <c r="B240" s="23"/>
      <c r="C240" s="145" t="s">
        <v>640</v>
      </c>
      <c r="D240" s="145" t="s">
        <v>134</v>
      </c>
      <c r="E240" s="146" t="s">
        <v>641</v>
      </c>
      <c r="F240" s="147" t="s">
        <v>642</v>
      </c>
      <c r="G240" s="148" t="s">
        <v>158</v>
      </c>
      <c r="H240" s="149">
        <v>18.14</v>
      </c>
      <c r="I240" s="150"/>
      <c r="J240" s="151">
        <f>ROUND($I$240*$H$240,2)</f>
        <v>0</v>
      </c>
      <c r="K240" s="147"/>
      <c r="L240" s="43"/>
      <c r="M240" s="152"/>
      <c r="N240" s="153" t="s">
        <v>45</v>
      </c>
      <c r="O240" s="24"/>
      <c r="P240" s="24"/>
      <c r="Q240" s="154">
        <v>0</v>
      </c>
      <c r="R240" s="154">
        <f>$Q$240*$H$240</f>
        <v>0</v>
      </c>
      <c r="S240" s="154">
        <v>0</v>
      </c>
      <c r="T240" s="155">
        <f>$S$240*$H$240</f>
        <v>0</v>
      </c>
      <c r="AR240" s="89" t="s">
        <v>138</v>
      </c>
      <c r="AT240" s="89" t="s">
        <v>134</v>
      </c>
      <c r="AU240" s="89" t="s">
        <v>142</v>
      </c>
      <c r="AY240" s="6" t="s">
        <v>131</v>
      </c>
      <c r="BE240" s="156">
        <f>IF($N$240="základní",$J$240,0)</f>
        <v>0</v>
      </c>
      <c r="BF240" s="156">
        <f>IF($N$240="snížená",$J$240,0)</f>
        <v>0</v>
      </c>
      <c r="BG240" s="156">
        <f>IF($N$240="zákl. přenesená",$J$240,0)</f>
        <v>0</v>
      </c>
      <c r="BH240" s="156">
        <f>IF($N$240="sníž. přenesená",$J$240,0)</f>
        <v>0</v>
      </c>
      <c r="BI240" s="156">
        <f>IF($N$240="nulová",$J$240,0)</f>
        <v>0</v>
      </c>
      <c r="BJ240" s="89" t="s">
        <v>20</v>
      </c>
      <c r="BK240" s="156">
        <f>ROUND($I$240*$H$240,2)</f>
        <v>0</v>
      </c>
      <c r="BL240" s="89" t="s">
        <v>138</v>
      </c>
      <c r="BM240" s="89" t="s">
        <v>643</v>
      </c>
    </row>
    <row r="241" spans="2:47" s="6" customFormat="1" ht="16.5" customHeight="1">
      <c r="B241" s="23"/>
      <c r="C241" s="24"/>
      <c r="D241" s="157" t="s">
        <v>140</v>
      </c>
      <c r="E241" s="24"/>
      <c r="F241" s="158" t="s">
        <v>644</v>
      </c>
      <c r="G241" s="24"/>
      <c r="H241" s="24"/>
      <c r="J241" s="24"/>
      <c r="K241" s="24"/>
      <c r="L241" s="43"/>
      <c r="M241" s="178"/>
      <c r="N241" s="179"/>
      <c r="O241" s="179"/>
      <c r="P241" s="179"/>
      <c r="Q241" s="179"/>
      <c r="R241" s="179"/>
      <c r="S241" s="179"/>
      <c r="T241" s="180"/>
      <c r="AT241" s="6" t="s">
        <v>140</v>
      </c>
      <c r="AU241" s="6" t="s">
        <v>142</v>
      </c>
    </row>
    <row r="242" spans="2:12" s="6" customFormat="1" ht="7.5" customHeight="1">
      <c r="B242" s="38"/>
      <c r="C242" s="39"/>
      <c r="D242" s="39"/>
      <c r="E242" s="39"/>
      <c r="F242" s="39"/>
      <c r="G242" s="39"/>
      <c r="H242" s="39"/>
      <c r="I242" s="101"/>
      <c r="J242" s="39"/>
      <c r="K242" s="39"/>
      <c r="L242" s="43"/>
    </row>
    <row r="243" s="2" customFormat="1" ht="14.25" customHeight="1"/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1494</v>
      </c>
      <c r="G1" s="318" t="s">
        <v>1495</v>
      </c>
      <c r="H1" s="318"/>
      <c r="I1" s="200"/>
      <c r="J1" s="201" t="s">
        <v>1496</v>
      </c>
      <c r="K1" s="199" t="s">
        <v>98</v>
      </c>
      <c r="L1" s="201" t="s">
        <v>1497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9" t="str">
        <f>'Rekapitulace stavby'!$K$6</f>
        <v>Oprava místní komunikace Nová</v>
      </c>
      <c r="F7" s="311"/>
      <c r="G7" s="311"/>
      <c r="H7" s="311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6" t="s">
        <v>645</v>
      </c>
      <c r="F9" s="299"/>
      <c r="G9" s="299"/>
      <c r="H9" s="29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20.07.2018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 t="s">
        <v>32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4"/>
      <c r="F24" s="320"/>
      <c r="G24" s="320"/>
      <c r="H24" s="3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ROUND($J$94,2)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ROUND(SUM($BE$94:$BE$444),2)</f>
        <v>0</v>
      </c>
      <c r="G30" s="24"/>
      <c r="H30" s="24"/>
      <c r="I30" s="97">
        <v>0.21</v>
      </c>
      <c r="J30" s="96">
        <f>ROUND(SUM($BE$94:$BE$444)*$I$30,2)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ROUND(SUM($BF$94:$BF$444),2)</f>
        <v>0</v>
      </c>
      <c r="G31" s="24"/>
      <c r="H31" s="24"/>
      <c r="I31" s="97">
        <v>0.15</v>
      </c>
      <c r="J31" s="96">
        <f>ROUND(SUM($BF$94:$BF$444)*$I$31,2)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ROUND(SUM($BG$94:$BG$444),2)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ROUND(SUM($BH$94:$BH$444),2)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ROUND(SUM($BI$94:$BI$444),2)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9" t="str">
        <f>$E$7</f>
        <v>Oprava místní komunikace Nová</v>
      </c>
      <c r="F45" s="299"/>
      <c r="G45" s="299"/>
      <c r="H45" s="299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6" t="str">
        <f>$E$9</f>
        <v>SO 301 - Výměna vodovodních řadů</v>
      </c>
      <c r="F47" s="299"/>
      <c r="G47" s="299"/>
      <c r="H47" s="29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Velké Přílepy, ulice Nová, 252 63</v>
      </c>
      <c r="G49" s="24"/>
      <c r="H49" s="24"/>
      <c r="I49" s="88" t="s">
        <v>23</v>
      </c>
      <c r="J49" s="52" t="str">
        <f>IF($J$12="","",$J$12)</f>
        <v>20.07.2018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obec Velké Přílepy, Pražská 162, 252 64</v>
      </c>
      <c r="G51" s="24"/>
      <c r="H51" s="24"/>
      <c r="I51" s="88" t="s">
        <v>35</v>
      </c>
      <c r="J51" s="17" t="str">
        <f>$E$21</f>
        <v>Ing. Michal Hadraba, Chalúpeckého, 252 63  Roztoky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103</v>
      </c>
      <c r="D54" s="32"/>
      <c r="E54" s="32"/>
      <c r="F54" s="32"/>
      <c r="G54" s="32"/>
      <c r="H54" s="32"/>
      <c r="I54" s="106"/>
      <c r="J54" s="107" t="s">
        <v>104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105</v>
      </c>
      <c r="D56" s="24"/>
      <c r="E56" s="24"/>
      <c r="F56" s="24"/>
      <c r="G56" s="24"/>
      <c r="H56" s="24"/>
      <c r="J56" s="67">
        <f>ROUND($J$94,2)</f>
        <v>0</v>
      </c>
      <c r="K56" s="27"/>
      <c r="AU56" s="6" t="s">
        <v>106</v>
      </c>
    </row>
    <row r="57" spans="2:11" s="73" customFormat="1" ht="25.5" customHeight="1">
      <c r="B57" s="108"/>
      <c r="C57" s="109"/>
      <c r="D57" s="110" t="s">
        <v>107</v>
      </c>
      <c r="E57" s="110"/>
      <c r="F57" s="110"/>
      <c r="G57" s="110"/>
      <c r="H57" s="110"/>
      <c r="I57" s="111"/>
      <c r="J57" s="112">
        <f>ROUND($J$95,2)</f>
        <v>0</v>
      </c>
      <c r="K57" s="113"/>
    </row>
    <row r="58" spans="2:11" s="114" customFormat="1" ht="21" customHeight="1">
      <c r="B58" s="115"/>
      <c r="C58" s="116"/>
      <c r="D58" s="117" t="s">
        <v>108</v>
      </c>
      <c r="E58" s="117"/>
      <c r="F58" s="117"/>
      <c r="G58" s="117"/>
      <c r="H58" s="117"/>
      <c r="I58" s="118"/>
      <c r="J58" s="119">
        <f>ROUND($J$96,2)</f>
        <v>0</v>
      </c>
      <c r="K58" s="120"/>
    </row>
    <row r="59" spans="2:11" s="114" customFormat="1" ht="21" customHeight="1">
      <c r="B59" s="115"/>
      <c r="C59" s="116"/>
      <c r="D59" s="117" t="s">
        <v>109</v>
      </c>
      <c r="E59" s="117"/>
      <c r="F59" s="117"/>
      <c r="G59" s="117"/>
      <c r="H59" s="117"/>
      <c r="I59" s="118"/>
      <c r="J59" s="119">
        <f>ROUND($J$162,2)</f>
        <v>0</v>
      </c>
      <c r="K59" s="120"/>
    </row>
    <row r="60" spans="2:11" s="114" customFormat="1" ht="21" customHeight="1">
      <c r="B60" s="115"/>
      <c r="C60" s="116"/>
      <c r="D60" s="117" t="s">
        <v>110</v>
      </c>
      <c r="E60" s="117"/>
      <c r="F60" s="117"/>
      <c r="G60" s="117"/>
      <c r="H60" s="117"/>
      <c r="I60" s="118"/>
      <c r="J60" s="119">
        <f>ROUND($J$165,2)</f>
        <v>0</v>
      </c>
      <c r="K60" s="120"/>
    </row>
    <row r="61" spans="2:11" s="114" customFormat="1" ht="21" customHeight="1">
      <c r="B61" s="115"/>
      <c r="C61" s="116"/>
      <c r="D61" s="117" t="s">
        <v>111</v>
      </c>
      <c r="E61" s="117"/>
      <c r="F61" s="117"/>
      <c r="G61" s="117"/>
      <c r="H61" s="117"/>
      <c r="I61" s="118"/>
      <c r="J61" s="119">
        <f>ROUND($J$173,2)</f>
        <v>0</v>
      </c>
      <c r="K61" s="120"/>
    </row>
    <row r="62" spans="2:11" s="114" customFormat="1" ht="21" customHeight="1">
      <c r="B62" s="115"/>
      <c r="C62" s="116"/>
      <c r="D62" s="117" t="s">
        <v>646</v>
      </c>
      <c r="E62" s="117"/>
      <c r="F62" s="117"/>
      <c r="G62" s="117"/>
      <c r="H62" s="117"/>
      <c r="I62" s="118"/>
      <c r="J62" s="119">
        <f>ROUND($J$193,2)</f>
        <v>0</v>
      </c>
      <c r="K62" s="120"/>
    </row>
    <row r="63" spans="2:11" s="114" customFormat="1" ht="21" customHeight="1">
      <c r="B63" s="115"/>
      <c r="C63" s="116"/>
      <c r="D63" s="117" t="s">
        <v>413</v>
      </c>
      <c r="E63" s="117"/>
      <c r="F63" s="117"/>
      <c r="G63" s="117"/>
      <c r="H63" s="117"/>
      <c r="I63" s="118"/>
      <c r="J63" s="119">
        <f>ROUND($J$198,2)</f>
        <v>0</v>
      </c>
      <c r="K63" s="120"/>
    </row>
    <row r="64" spans="2:11" s="114" customFormat="1" ht="21" customHeight="1">
      <c r="B64" s="115"/>
      <c r="C64" s="116"/>
      <c r="D64" s="117" t="s">
        <v>112</v>
      </c>
      <c r="E64" s="117"/>
      <c r="F64" s="117"/>
      <c r="G64" s="117"/>
      <c r="H64" s="117"/>
      <c r="I64" s="118"/>
      <c r="J64" s="119">
        <f>ROUND($J$347,2)</f>
        <v>0</v>
      </c>
      <c r="K64" s="120"/>
    </row>
    <row r="65" spans="2:11" s="114" customFormat="1" ht="15.75" customHeight="1">
      <c r="B65" s="115"/>
      <c r="C65" s="116"/>
      <c r="D65" s="117" t="s">
        <v>113</v>
      </c>
      <c r="E65" s="117"/>
      <c r="F65" s="117"/>
      <c r="G65" s="117"/>
      <c r="H65" s="117"/>
      <c r="I65" s="118"/>
      <c r="J65" s="119">
        <f>ROUND($J$370,2)</f>
        <v>0</v>
      </c>
      <c r="K65" s="120"/>
    </row>
    <row r="66" spans="2:11" s="73" customFormat="1" ht="25.5" customHeight="1">
      <c r="B66" s="108"/>
      <c r="C66" s="109"/>
      <c r="D66" s="110" t="s">
        <v>647</v>
      </c>
      <c r="E66" s="110"/>
      <c r="F66" s="110"/>
      <c r="G66" s="110"/>
      <c r="H66" s="110"/>
      <c r="I66" s="111"/>
      <c r="J66" s="112">
        <f>ROUND($J$377,2)</f>
        <v>0</v>
      </c>
      <c r="K66" s="113"/>
    </row>
    <row r="67" spans="2:11" s="114" customFormat="1" ht="21" customHeight="1">
      <c r="B67" s="115"/>
      <c r="C67" s="116"/>
      <c r="D67" s="117" t="s">
        <v>648</v>
      </c>
      <c r="E67" s="117"/>
      <c r="F67" s="117"/>
      <c r="G67" s="117"/>
      <c r="H67" s="117"/>
      <c r="I67" s="118"/>
      <c r="J67" s="119">
        <f>ROUND($J$378,2)</f>
        <v>0</v>
      </c>
      <c r="K67" s="120"/>
    </row>
    <row r="68" spans="2:11" s="114" customFormat="1" ht="21" customHeight="1">
      <c r="B68" s="115"/>
      <c r="C68" s="116"/>
      <c r="D68" s="117" t="s">
        <v>649</v>
      </c>
      <c r="E68" s="117"/>
      <c r="F68" s="117"/>
      <c r="G68" s="117"/>
      <c r="H68" s="117"/>
      <c r="I68" s="118"/>
      <c r="J68" s="119">
        <f>ROUND($J$386,2)</f>
        <v>0</v>
      </c>
      <c r="K68" s="120"/>
    </row>
    <row r="69" spans="2:11" s="114" customFormat="1" ht="21" customHeight="1">
      <c r="B69" s="115"/>
      <c r="C69" s="116"/>
      <c r="D69" s="117" t="s">
        <v>650</v>
      </c>
      <c r="E69" s="117"/>
      <c r="F69" s="117"/>
      <c r="G69" s="117"/>
      <c r="H69" s="117"/>
      <c r="I69" s="118"/>
      <c r="J69" s="119">
        <f>ROUND($J$401,2)</f>
        <v>0</v>
      </c>
      <c r="K69" s="120"/>
    </row>
    <row r="70" spans="2:11" s="114" customFormat="1" ht="21" customHeight="1">
      <c r="B70" s="115"/>
      <c r="C70" s="116"/>
      <c r="D70" s="117" t="s">
        <v>651</v>
      </c>
      <c r="E70" s="117"/>
      <c r="F70" s="117"/>
      <c r="G70" s="117"/>
      <c r="H70" s="117"/>
      <c r="I70" s="118"/>
      <c r="J70" s="119">
        <f>ROUND($J$419,2)</f>
        <v>0</v>
      </c>
      <c r="K70" s="120"/>
    </row>
    <row r="71" spans="2:11" s="114" customFormat="1" ht="21" customHeight="1">
      <c r="B71" s="115"/>
      <c r="C71" s="116"/>
      <c r="D71" s="117" t="s">
        <v>652</v>
      </c>
      <c r="E71" s="117"/>
      <c r="F71" s="117"/>
      <c r="G71" s="117"/>
      <c r="H71" s="117"/>
      <c r="I71" s="118"/>
      <c r="J71" s="119">
        <f>ROUND($J$426,2)</f>
        <v>0</v>
      </c>
      <c r="K71" s="120"/>
    </row>
    <row r="72" spans="2:11" s="114" customFormat="1" ht="21" customHeight="1">
      <c r="B72" s="115"/>
      <c r="C72" s="116"/>
      <c r="D72" s="117" t="s">
        <v>653</v>
      </c>
      <c r="E72" s="117"/>
      <c r="F72" s="117"/>
      <c r="G72" s="117"/>
      <c r="H72" s="117"/>
      <c r="I72" s="118"/>
      <c r="J72" s="119">
        <f>ROUND($J$429,2)</f>
        <v>0</v>
      </c>
      <c r="K72" s="120"/>
    </row>
    <row r="73" spans="2:11" s="114" customFormat="1" ht="21" customHeight="1">
      <c r="B73" s="115"/>
      <c r="C73" s="116"/>
      <c r="D73" s="117" t="s">
        <v>654</v>
      </c>
      <c r="E73" s="117"/>
      <c r="F73" s="117"/>
      <c r="G73" s="117"/>
      <c r="H73" s="117"/>
      <c r="I73" s="118"/>
      <c r="J73" s="119">
        <f>ROUND($J$434,2)</f>
        <v>0</v>
      </c>
      <c r="K73" s="120"/>
    </row>
    <row r="74" spans="2:11" s="73" customFormat="1" ht="25.5" customHeight="1">
      <c r="B74" s="108"/>
      <c r="C74" s="109"/>
      <c r="D74" s="110" t="s">
        <v>655</v>
      </c>
      <c r="E74" s="110"/>
      <c r="F74" s="110"/>
      <c r="G74" s="110"/>
      <c r="H74" s="110"/>
      <c r="I74" s="111"/>
      <c r="J74" s="112">
        <f>ROUND($J$441,2)</f>
        <v>0</v>
      </c>
      <c r="K74" s="113"/>
    </row>
    <row r="75" spans="2:11" s="6" customFormat="1" ht="22.5" customHeight="1">
      <c r="B75" s="23"/>
      <c r="C75" s="24"/>
      <c r="D75" s="24"/>
      <c r="E75" s="24"/>
      <c r="F75" s="24"/>
      <c r="G75" s="24"/>
      <c r="H75" s="24"/>
      <c r="J75" s="24"/>
      <c r="K75" s="27"/>
    </row>
    <row r="76" spans="2:11" s="6" customFormat="1" ht="7.5" customHeight="1">
      <c r="B76" s="38"/>
      <c r="C76" s="39"/>
      <c r="D76" s="39"/>
      <c r="E76" s="39"/>
      <c r="F76" s="39"/>
      <c r="G76" s="39"/>
      <c r="H76" s="39"/>
      <c r="I76" s="101"/>
      <c r="J76" s="39"/>
      <c r="K76" s="40"/>
    </row>
    <row r="80" spans="2:12" s="6" customFormat="1" ht="7.5" customHeight="1">
      <c r="B80" s="41"/>
      <c r="C80" s="42"/>
      <c r="D80" s="42"/>
      <c r="E80" s="42"/>
      <c r="F80" s="42"/>
      <c r="G80" s="42"/>
      <c r="H80" s="42"/>
      <c r="I80" s="103"/>
      <c r="J80" s="42"/>
      <c r="K80" s="42"/>
      <c r="L80" s="43"/>
    </row>
    <row r="81" spans="2:12" s="6" customFormat="1" ht="37.5" customHeight="1">
      <c r="B81" s="23"/>
      <c r="C81" s="12" t="s">
        <v>114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" customHeight="1">
      <c r="B83" s="23"/>
      <c r="C83" s="19" t="s">
        <v>15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6.5" customHeight="1">
      <c r="B84" s="23"/>
      <c r="C84" s="24"/>
      <c r="D84" s="24"/>
      <c r="E84" s="319" t="str">
        <f>$E$7</f>
        <v>Oprava místní komunikace Nová</v>
      </c>
      <c r="F84" s="299"/>
      <c r="G84" s="299"/>
      <c r="H84" s="299"/>
      <c r="J84" s="24"/>
      <c r="K84" s="24"/>
      <c r="L84" s="43"/>
    </row>
    <row r="85" spans="2:12" s="6" customFormat="1" ht="15" customHeight="1">
      <c r="B85" s="23"/>
      <c r="C85" s="19" t="s">
        <v>100</v>
      </c>
      <c r="D85" s="24"/>
      <c r="E85" s="24"/>
      <c r="F85" s="24"/>
      <c r="G85" s="24"/>
      <c r="H85" s="24"/>
      <c r="J85" s="24"/>
      <c r="K85" s="24"/>
      <c r="L85" s="43"/>
    </row>
    <row r="86" spans="2:12" s="6" customFormat="1" ht="19.5" customHeight="1">
      <c r="B86" s="23"/>
      <c r="C86" s="24"/>
      <c r="D86" s="24"/>
      <c r="E86" s="296" t="str">
        <f>$E$9</f>
        <v>SO 301 - Výměna vodovodních řadů</v>
      </c>
      <c r="F86" s="299"/>
      <c r="G86" s="299"/>
      <c r="H86" s="299"/>
      <c r="J86" s="24"/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8.75" customHeight="1">
      <c r="B88" s="23"/>
      <c r="C88" s="19" t="s">
        <v>21</v>
      </c>
      <c r="D88" s="24"/>
      <c r="E88" s="24"/>
      <c r="F88" s="17" t="str">
        <f>$F$12</f>
        <v>Velké Přílepy, ulice Nová, 252 63</v>
      </c>
      <c r="G88" s="24"/>
      <c r="H88" s="24"/>
      <c r="I88" s="88" t="s">
        <v>23</v>
      </c>
      <c r="J88" s="52" t="str">
        <f>IF($J$12="","",$J$12)</f>
        <v>20.07.2018</v>
      </c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5.75" customHeight="1">
      <c r="B90" s="23"/>
      <c r="C90" s="19" t="s">
        <v>27</v>
      </c>
      <c r="D90" s="24"/>
      <c r="E90" s="24"/>
      <c r="F90" s="17" t="str">
        <f>$E$15</f>
        <v>obec Velké Přílepy, Pražská 162, 252 64</v>
      </c>
      <c r="G90" s="24"/>
      <c r="H90" s="24"/>
      <c r="I90" s="88" t="s">
        <v>35</v>
      </c>
      <c r="J90" s="17" t="str">
        <f>$E$21</f>
        <v>Ing. Michal Hadraba, Chalúpeckého, 252 63  Roztoky</v>
      </c>
      <c r="K90" s="24"/>
      <c r="L90" s="43"/>
    </row>
    <row r="91" spans="2:12" s="6" customFormat="1" ht="15" customHeight="1">
      <c r="B91" s="23"/>
      <c r="C91" s="19" t="s">
        <v>33</v>
      </c>
      <c r="D91" s="24"/>
      <c r="E91" s="24"/>
      <c r="F91" s="17">
        <f>IF($E$18="","",$E$18)</f>
      </c>
      <c r="G91" s="24"/>
      <c r="H91" s="24"/>
      <c r="J91" s="24"/>
      <c r="K91" s="24"/>
      <c r="L91" s="43"/>
    </row>
    <row r="92" spans="2:12" s="6" customFormat="1" ht="11.25" customHeight="1">
      <c r="B92" s="23"/>
      <c r="C92" s="24"/>
      <c r="D92" s="24"/>
      <c r="E92" s="24"/>
      <c r="F92" s="24"/>
      <c r="G92" s="24"/>
      <c r="H92" s="24"/>
      <c r="J92" s="24"/>
      <c r="K92" s="24"/>
      <c r="L92" s="43"/>
    </row>
    <row r="93" spans="2:20" s="121" customFormat="1" ht="30" customHeight="1">
      <c r="B93" s="122"/>
      <c r="C93" s="123" t="s">
        <v>115</v>
      </c>
      <c r="D93" s="124" t="s">
        <v>59</v>
      </c>
      <c r="E93" s="124" t="s">
        <v>55</v>
      </c>
      <c r="F93" s="124" t="s">
        <v>116</v>
      </c>
      <c r="G93" s="124" t="s">
        <v>117</v>
      </c>
      <c r="H93" s="124" t="s">
        <v>118</v>
      </c>
      <c r="I93" s="125" t="s">
        <v>119</v>
      </c>
      <c r="J93" s="124" t="s">
        <v>120</v>
      </c>
      <c r="K93" s="126" t="s">
        <v>121</v>
      </c>
      <c r="L93" s="127"/>
      <c r="M93" s="59" t="s">
        <v>122</v>
      </c>
      <c r="N93" s="60" t="s">
        <v>44</v>
      </c>
      <c r="O93" s="60" t="s">
        <v>123</v>
      </c>
      <c r="P93" s="60" t="s">
        <v>124</v>
      </c>
      <c r="Q93" s="60" t="s">
        <v>125</v>
      </c>
      <c r="R93" s="60" t="s">
        <v>126</v>
      </c>
      <c r="S93" s="60" t="s">
        <v>127</v>
      </c>
      <c r="T93" s="61" t="s">
        <v>128</v>
      </c>
    </row>
    <row r="94" spans="2:63" s="6" customFormat="1" ht="30" customHeight="1">
      <c r="B94" s="23"/>
      <c r="C94" s="66" t="s">
        <v>105</v>
      </c>
      <c r="D94" s="24"/>
      <c r="E94" s="24"/>
      <c r="F94" s="24"/>
      <c r="G94" s="24"/>
      <c r="H94" s="24"/>
      <c r="J94" s="128">
        <f>$BK$94</f>
        <v>0</v>
      </c>
      <c r="K94" s="24"/>
      <c r="L94" s="43"/>
      <c r="M94" s="63"/>
      <c r="N94" s="64"/>
      <c r="O94" s="64"/>
      <c r="P94" s="129">
        <f>$P$95+$P$377+$P$441</f>
        <v>0</v>
      </c>
      <c r="Q94" s="64"/>
      <c r="R94" s="129">
        <f>$R$95+$R$377+$R$441</f>
        <v>694.4459052999998</v>
      </c>
      <c r="S94" s="64"/>
      <c r="T94" s="130">
        <f>$T$95+$T$377+$T$441</f>
        <v>70.44149999999999</v>
      </c>
      <c r="AT94" s="6" t="s">
        <v>73</v>
      </c>
      <c r="AU94" s="6" t="s">
        <v>106</v>
      </c>
      <c r="BK94" s="131">
        <f>$BK$95+$BK$377+$BK$441</f>
        <v>0</v>
      </c>
    </row>
    <row r="95" spans="2:63" s="132" customFormat="1" ht="37.5" customHeight="1">
      <c r="B95" s="133"/>
      <c r="C95" s="134"/>
      <c r="D95" s="134" t="s">
        <v>73</v>
      </c>
      <c r="E95" s="135" t="s">
        <v>129</v>
      </c>
      <c r="F95" s="135" t="s">
        <v>130</v>
      </c>
      <c r="G95" s="134"/>
      <c r="H95" s="134"/>
      <c r="J95" s="136">
        <f>$BK$95</f>
        <v>0</v>
      </c>
      <c r="K95" s="134"/>
      <c r="L95" s="137"/>
      <c r="M95" s="138"/>
      <c r="N95" s="134"/>
      <c r="O95" s="134"/>
      <c r="P95" s="139">
        <f>$P$96+$P$162+$P$165+$P$173+$P$193+$P$198+$P$347</f>
        <v>0</v>
      </c>
      <c r="Q95" s="134"/>
      <c r="R95" s="139">
        <f>$R$96+$R$162+$R$165+$R$173+$R$193+$R$198+$R$347</f>
        <v>633.9701652999998</v>
      </c>
      <c r="S95" s="134"/>
      <c r="T95" s="140">
        <f>$T$96+$T$162+$T$165+$T$173+$T$193+$T$198+$T$347</f>
        <v>70.44149999999999</v>
      </c>
      <c r="AR95" s="141" t="s">
        <v>20</v>
      </c>
      <c r="AT95" s="141" t="s">
        <v>73</v>
      </c>
      <c r="AU95" s="141" t="s">
        <v>74</v>
      </c>
      <c r="AY95" s="141" t="s">
        <v>131</v>
      </c>
      <c r="BK95" s="142">
        <f>$BK$96+$BK$162+$BK$165+$BK$173+$BK$193+$BK$198+$BK$347</f>
        <v>0</v>
      </c>
    </row>
    <row r="96" spans="2:63" s="132" customFormat="1" ht="21" customHeight="1">
      <c r="B96" s="133"/>
      <c r="C96" s="134"/>
      <c r="D96" s="134" t="s">
        <v>73</v>
      </c>
      <c r="E96" s="143" t="s">
        <v>20</v>
      </c>
      <c r="F96" s="143" t="s">
        <v>132</v>
      </c>
      <c r="G96" s="134"/>
      <c r="H96" s="134"/>
      <c r="J96" s="144">
        <f>$BK$96</f>
        <v>0</v>
      </c>
      <c r="K96" s="134"/>
      <c r="L96" s="137"/>
      <c r="M96" s="138"/>
      <c r="N96" s="134"/>
      <c r="O96" s="134"/>
      <c r="P96" s="139">
        <f>SUM($P$97:$P$161)</f>
        <v>0</v>
      </c>
      <c r="Q96" s="134"/>
      <c r="R96" s="139">
        <f>SUM($R$97:$R$161)</f>
        <v>494.716002</v>
      </c>
      <c r="S96" s="134"/>
      <c r="T96" s="140">
        <f>SUM($T$97:$T$161)</f>
        <v>70.24549999999999</v>
      </c>
      <c r="AR96" s="141" t="s">
        <v>20</v>
      </c>
      <c r="AT96" s="141" t="s">
        <v>73</v>
      </c>
      <c r="AU96" s="141" t="s">
        <v>20</v>
      </c>
      <c r="AY96" s="141" t="s">
        <v>131</v>
      </c>
      <c r="BK96" s="142">
        <f>SUM($BK$97:$BK$161)</f>
        <v>0</v>
      </c>
    </row>
    <row r="97" spans="2:65" s="6" customFormat="1" ht="15.75" customHeight="1">
      <c r="B97" s="23"/>
      <c r="C97" s="145" t="s">
        <v>656</v>
      </c>
      <c r="D97" s="145" t="s">
        <v>134</v>
      </c>
      <c r="E97" s="146" t="s">
        <v>657</v>
      </c>
      <c r="F97" s="147" t="s">
        <v>658</v>
      </c>
      <c r="G97" s="148" t="s">
        <v>137</v>
      </c>
      <c r="H97" s="149">
        <v>22</v>
      </c>
      <c r="I97" s="150"/>
      <c r="J97" s="151">
        <f>ROUND($I$97*$H$97,2)</f>
        <v>0</v>
      </c>
      <c r="K97" s="147"/>
      <c r="L97" s="43"/>
      <c r="M97" s="152"/>
      <c r="N97" s="153" t="s">
        <v>45</v>
      </c>
      <c r="O97" s="24"/>
      <c r="P97" s="24"/>
      <c r="Q97" s="154">
        <v>0</v>
      </c>
      <c r="R97" s="154">
        <f>$Q$97*$H$97</f>
        <v>0</v>
      </c>
      <c r="S97" s="154">
        <v>0.255</v>
      </c>
      <c r="T97" s="155">
        <f>$S$97*$H$97</f>
        <v>5.61</v>
      </c>
      <c r="AR97" s="89" t="s">
        <v>138</v>
      </c>
      <c r="AT97" s="89" t="s">
        <v>134</v>
      </c>
      <c r="AU97" s="89" t="s">
        <v>82</v>
      </c>
      <c r="AY97" s="6" t="s">
        <v>131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138</v>
      </c>
      <c r="BM97" s="89" t="s">
        <v>659</v>
      </c>
    </row>
    <row r="98" spans="2:47" s="6" customFormat="1" ht="38.25" customHeight="1">
      <c r="B98" s="23"/>
      <c r="C98" s="24"/>
      <c r="D98" s="157" t="s">
        <v>140</v>
      </c>
      <c r="E98" s="24"/>
      <c r="F98" s="158" t="s">
        <v>660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140</v>
      </c>
      <c r="AU98" s="6" t="s">
        <v>82</v>
      </c>
    </row>
    <row r="99" spans="2:51" s="6" customFormat="1" ht="15.75" customHeight="1">
      <c r="B99" s="169"/>
      <c r="C99" s="170"/>
      <c r="D99" s="171" t="s">
        <v>162</v>
      </c>
      <c r="E99" s="170"/>
      <c r="F99" s="172" t="s">
        <v>661</v>
      </c>
      <c r="G99" s="170"/>
      <c r="H99" s="173">
        <v>22</v>
      </c>
      <c r="J99" s="170"/>
      <c r="K99" s="170"/>
      <c r="L99" s="174"/>
      <c r="M99" s="175"/>
      <c r="N99" s="170"/>
      <c r="O99" s="170"/>
      <c r="P99" s="170"/>
      <c r="Q99" s="170"/>
      <c r="R99" s="170"/>
      <c r="S99" s="170"/>
      <c r="T99" s="176"/>
      <c r="AT99" s="177" t="s">
        <v>162</v>
      </c>
      <c r="AU99" s="177" t="s">
        <v>82</v>
      </c>
      <c r="AV99" s="177" t="s">
        <v>82</v>
      </c>
      <c r="AW99" s="177" t="s">
        <v>106</v>
      </c>
      <c r="AX99" s="177" t="s">
        <v>20</v>
      </c>
      <c r="AY99" s="177" t="s">
        <v>131</v>
      </c>
    </row>
    <row r="100" spans="2:65" s="6" customFormat="1" ht="15.75" customHeight="1">
      <c r="B100" s="23"/>
      <c r="C100" s="145" t="s">
        <v>662</v>
      </c>
      <c r="D100" s="145" t="s">
        <v>134</v>
      </c>
      <c r="E100" s="146" t="s">
        <v>663</v>
      </c>
      <c r="F100" s="147" t="s">
        <v>664</v>
      </c>
      <c r="G100" s="148" t="s">
        <v>137</v>
      </c>
      <c r="H100" s="149">
        <v>22</v>
      </c>
      <c r="I100" s="150"/>
      <c r="J100" s="151">
        <f>ROUND($I$100*$H$100,2)</f>
        <v>0</v>
      </c>
      <c r="K100" s="147"/>
      <c r="L100" s="43"/>
      <c r="M100" s="152"/>
      <c r="N100" s="153" t="s">
        <v>45</v>
      </c>
      <c r="O100" s="24"/>
      <c r="P100" s="24"/>
      <c r="Q100" s="154">
        <v>0</v>
      </c>
      <c r="R100" s="154">
        <f>$Q$100*$H$100</f>
        <v>0</v>
      </c>
      <c r="S100" s="154">
        <v>0.235</v>
      </c>
      <c r="T100" s="155">
        <f>$S$100*$H$100</f>
        <v>5.17</v>
      </c>
      <c r="AR100" s="89" t="s">
        <v>138</v>
      </c>
      <c r="AT100" s="89" t="s">
        <v>134</v>
      </c>
      <c r="AU100" s="89" t="s">
        <v>82</v>
      </c>
      <c r="AY100" s="6" t="s">
        <v>131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20</v>
      </c>
      <c r="BK100" s="156">
        <f>ROUND($I$100*$H$100,2)</f>
        <v>0</v>
      </c>
      <c r="BL100" s="89" t="s">
        <v>138</v>
      </c>
      <c r="BM100" s="89" t="s">
        <v>665</v>
      </c>
    </row>
    <row r="101" spans="2:47" s="6" customFormat="1" ht="27" customHeight="1">
      <c r="B101" s="23"/>
      <c r="C101" s="24"/>
      <c r="D101" s="157" t="s">
        <v>140</v>
      </c>
      <c r="E101" s="24"/>
      <c r="F101" s="158" t="s">
        <v>666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140</v>
      </c>
      <c r="AU101" s="6" t="s">
        <v>82</v>
      </c>
    </row>
    <row r="102" spans="2:51" s="6" customFormat="1" ht="15.75" customHeight="1">
      <c r="B102" s="169"/>
      <c r="C102" s="170"/>
      <c r="D102" s="171" t="s">
        <v>162</v>
      </c>
      <c r="E102" s="170"/>
      <c r="F102" s="172" t="s">
        <v>661</v>
      </c>
      <c r="G102" s="170"/>
      <c r="H102" s="173">
        <v>22</v>
      </c>
      <c r="J102" s="170"/>
      <c r="K102" s="170"/>
      <c r="L102" s="174"/>
      <c r="M102" s="175"/>
      <c r="N102" s="170"/>
      <c r="O102" s="170"/>
      <c r="P102" s="170"/>
      <c r="Q102" s="170"/>
      <c r="R102" s="170"/>
      <c r="S102" s="170"/>
      <c r="T102" s="176"/>
      <c r="AT102" s="177" t="s">
        <v>162</v>
      </c>
      <c r="AU102" s="177" t="s">
        <v>82</v>
      </c>
      <c r="AV102" s="177" t="s">
        <v>82</v>
      </c>
      <c r="AW102" s="177" t="s">
        <v>106</v>
      </c>
      <c r="AX102" s="177" t="s">
        <v>20</v>
      </c>
      <c r="AY102" s="177" t="s">
        <v>131</v>
      </c>
    </row>
    <row r="103" spans="2:65" s="6" customFormat="1" ht="15.75" customHeight="1">
      <c r="B103" s="23"/>
      <c r="C103" s="145" t="s">
        <v>667</v>
      </c>
      <c r="D103" s="145" t="s">
        <v>134</v>
      </c>
      <c r="E103" s="146" t="s">
        <v>668</v>
      </c>
      <c r="F103" s="147" t="s">
        <v>669</v>
      </c>
      <c r="G103" s="148" t="s">
        <v>137</v>
      </c>
      <c r="H103" s="149">
        <v>55.5</v>
      </c>
      <c r="I103" s="150"/>
      <c r="J103" s="151">
        <f>ROUND($I$103*$H$103,2)</f>
        <v>0</v>
      </c>
      <c r="K103" s="147"/>
      <c r="L103" s="43"/>
      <c r="M103" s="152"/>
      <c r="N103" s="153" t="s">
        <v>45</v>
      </c>
      <c r="O103" s="24"/>
      <c r="P103" s="24"/>
      <c r="Q103" s="154">
        <v>0</v>
      </c>
      <c r="R103" s="154">
        <f>$Q$103*$H$103</f>
        <v>0</v>
      </c>
      <c r="S103" s="154">
        <v>0.56</v>
      </c>
      <c r="T103" s="155">
        <f>$S$103*$H$103</f>
        <v>31.080000000000002</v>
      </c>
      <c r="AR103" s="89" t="s">
        <v>138</v>
      </c>
      <c r="AT103" s="89" t="s">
        <v>134</v>
      </c>
      <c r="AU103" s="89" t="s">
        <v>82</v>
      </c>
      <c r="AY103" s="6" t="s">
        <v>131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20</v>
      </c>
      <c r="BK103" s="156">
        <f>ROUND($I$103*$H$103,2)</f>
        <v>0</v>
      </c>
      <c r="BL103" s="89" t="s">
        <v>138</v>
      </c>
      <c r="BM103" s="89" t="s">
        <v>670</v>
      </c>
    </row>
    <row r="104" spans="2:47" s="6" customFormat="1" ht="27" customHeight="1">
      <c r="B104" s="23"/>
      <c r="C104" s="24"/>
      <c r="D104" s="157" t="s">
        <v>140</v>
      </c>
      <c r="E104" s="24"/>
      <c r="F104" s="158" t="s">
        <v>671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140</v>
      </c>
      <c r="AU104" s="6" t="s">
        <v>82</v>
      </c>
    </row>
    <row r="105" spans="2:51" s="6" customFormat="1" ht="15.75" customHeight="1">
      <c r="B105" s="169"/>
      <c r="C105" s="170"/>
      <c r="D105" s="171" t="s">
        <v>162</v>
      </c>
      <c r="E105" s="170"/>
      <c r="F105" s="172" t="s">
        <v>672</v>
      </c>
      <c r="G105" s="170"/>
      <c r="H105" s="173">
        <v>55.5</v>
      </c>
      <c r="J105" s="170"/>
      <c r="K105" s="170"/>
      <c r="L105" s="174"/>
      <c r="M105" s="175"/>
      <c r="N105" s="170"/>
      <c r="O105" s="170"/>
      <c r="P105" s="170"/>
      <c r="Q105" s="170"/>
      <c r="R105" s="170"/>
      <c r="S105" s="170"/>
      <c r="T105" s="176"/>
      <c r="AT105" s="177" t="s">
        <v>162</v>
      </c>
      <c r="AU105" s="177" t="s">
        <v>82</v>
      </c>
      <c r="AV105" s="177" t="s">
        <v>82</v>
      </c>
      <c r="AW105" s="177" t="s">
        <v>106</v>
      </c>
      <c r="AX105" s="177" t="s">
        <v>20</v>
      </c>
      <c r="AY105" s="177" t="s">
        <v>131</v>
      </c>
    </row>
    <row r="106" spans="2:65" s="6" customFormat="1" ht="15.75" customHeight="1">
      <c r="B106" s="23"/>
      <c r="C106" s="145" t="s">
        <v>673</v>
      </c>
      <c r="D106" s="145" t="s">
        <v>134</v>
      </c>
      <c r="E106" s="146" t="s">
        <v>674</v>
      </c>
      <c r="F106" s="147" t="s">
        <v>675</v>
      </c>
      <c r="G106" s="148" t="s">
        <v>137</v>
      </c>
      <c r="H106" s="149">
        <v>55.5</v>
      </c>
      <c r="I106" s="150"/>
      <c r="J106" s="151">
        <f>ROUND($I$106*$H$106,2)</f>
        <v>0</v>
      </c>
      <c r="K106" s="147"/>
      <c r="L106" s="43"/>
      <c r="M106" s="152"/>
      <c r="N106" s="153" t="s">
        <v>45</v>
      </c>
      <c r="O106" s="24"/>
      <c r="P106" s="24"/>
      <c r="Q106" s="154">
        <v>0</v>
      </c>
      <c r="R106" s="154">
        <f>$Q$106*$H$106</f>
        <v>0</v>
      </c>
      <c r="S106" s="154">
        <v>0.185</v>
      </c>
      <c r="T106" s="155">
        <f>$S$106*$H$106</f>
        <v>10.2675</v>
      </c>
      <c r="AR106" s="89" t="s">
        <v>138</v>
      </c>
      <c r="AT106" s="89" t="s">
        <v>134</v>
      </c>
      <c r="AU106" s="89" t="s">
        <v>82</v>
      </c>
      <c r="AY106" s="6" t="s">
        <v>131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138</v>
      </c>
      <c r="BM106" s="89" t="s">
        <v>676</v>
      </c>
    </row>
    <row r="107" spans="2:47" s="6" customFormat="1" ht="27" customHeight="1">
      <c r="B107" s="23"/>
      <c r="C107" s="24"/>
      <c r="D107" s="157" t="s">
        <v>140</v>
      </c>
      <c r="E107" s="24"/>
      <c r="F107" s="158" t="s">
        <v>677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140</v>
      </c>
      <c r="AU107" s="6" t="s">
        <v>82</v>
      </c>
    </row>
    <row r="108" spans="2:51" s="6" customFormat="1" ht="15.75" customHeight="1">
      <c r="B108" s="169"/>
      <c r="C108" s="170"/>
      <c r="D108" s="171" t="s">
        <v>162</v>
      </c>
      <c r="E108" s="170"/>
      <c r="F108" s="172" t="s">
        <v>672</v>
      </c>
      <c r="G108" s="170"/>
      <c r="H108" s="173">
        <v>55.5</v>
      </c>
      <c r="J108" s="170"/>
      <c r="K108" s="170"/>
      <c r="L108" s="174"/>
      <c r="M108" s="175"/>
      <c r="N108" s="170"/>
      <c r="O108" s="170"/>
      <c r="P108" s="170"/>
      <c r="Q108" s="170"/>
      <c r="R108" s="170"/>
      <c r="S108" s="170"/>
      <c r="T108" s="176"/>
      <c r="AT108" s="177" t="s">
        <v>162</v>
      </c>
      <c r="AU108" s="177" t="s">
        <v>82</v>
      </c>
      <c r="AV108" s="177" t="s">
        <v>82</v>
      </c>
      <c r="AW108" s="177" t="s">
        <v>106</v>
      </c>
      <c r="AX108" s="177" t="s">
        <v>20</v>
      </c>
      <c r="AY108" s="177" t="s">
        <v>131</v>
      </c>
    </row>
    <row r="109" spans="2:65" s="6" customFormat="1" ht="15.75" customHeight="1">
      <c r="B109" s="23"/>
      <c r="C109" s="145" t="s">
        <v>678</v>
      </c>
      <c r="D109" s="145" t="s">
        <v>134</v>
      </c>
      <c r="E109" s="146" t="s">
        <v>679</v>
      </c>
      <c r="F109" s="147" t="s">
        <v>680</v>
      </c>
      <c r="G109" s="148" t="s">
        <v>137</v>
      </c>
      <c r="H109" s="149">
        <v>55.5</v>
      </c>
      <c r="I109" s="150"/>
      <c r="J109" s="151">
        <f>ROUND($I$109*$H$109,2)</f>
        <v>0</v>
      </c>
      <c r="K109" s="147"/>
      <c r="L109" s="43"/>
      <c r="M109" s="152"/>
      <c r="N109" s="153" t="s">
        <v>45</v>
      </c>
      <c r="O109" s="24"/>
      <c r="P109" s="24"/>
      <c r="Q109" s="154">
        <v>0</v>
      </c>
      <c r="R109" s="154">
        <f>$Q$109*$H$109</f>
        <v>0</v>
      </c>
      <c r="S109" s="154">
        <v>0.316</v>
      </c>
      <c r="T109" s="155">
        <f>$S$109*$H$109</f>
        <v>17.538</v>
      </c>
      <c r="AR109" s="89" t="s">
        <v>138</v>
      </c>
      <c r="AT109" s="89" t="s">
        <v>134</v>
      </c>
      <c r="AU109" s="89" t="s">
        <v>82</v>
      </c>
      <c r="AY109" s="6" t="s">
        <v>131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138</v>
      </c>
      <c r="BM109" s="89" t="s">
        <v>681</v>
      </c>
    </row>
    <row r="110" spans="2:47" s="6" customFormat="1" ht="27" customHeight="1">
      <c r="B110" s="23"/>
      <c r="C110" s="24"/>
      <c r="D110" s="157" t="s">
        <v>140</v>
      </c>
      <c r="E110" s="24"/>
      <c r="F110" s="158" t="s">
        <v>682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140</v>
      </c>
      <c r="AU110" s="6" t="s">
        <v>82</v>
      </c>
    </row>
    <row r="111" spans="2:51" s="6" customFormat="1" ht="15.75" customHeight="1">
      <c r="B111" s="169"/>
      <c r="C111" s="170"/>
      <c r="D111" s="171" t="s">
        <v>162</v>
      </c>
      <c r="E111" s="170"/>
      <c r="F111" s="172" t="s">
        <v>672</v>
      </c>
      <c r="G111" s="170"/>
      <c r="H111" s="173">
        <v>55.5</v>
      </c>
      <c r="J111" s="170"/>
      <c r="K111" s="170"/>
      <c r="L111" s="174"/>
      <c r="M111" s="175"/>
      <c r="N111" s="170"/>
      <c r="O111" s="170"/>
      <c r="P111" s="170"/>
      <c r="Q111" s="170"/>
      <c r="R111" s="170"/>
      <c r="S111" s="170"/>
      <c r="T111" s="176"/>
      <c r="AT111" s="177" t="s">
        <v>162</v>
      </c>
      <c r="AU111" s="177" t="s">
        <v>82</v>
      </c>
      <c r="AV111" s="177" t="s">
        <v>82</v>
      </c>
      <c r="AW111" s="177" t="s">
        <v>106</v>
      </c>
      <c r="AX111" s="177" t="s">
        <v>20</v>
      </c>
      <c r="AY111" s="177" t="s">
        <v>131</v>
      </c>
    </row>
    <row r="112" spans="2:65" s="6" customFormat="1" ht="15.75" customHeight="1">
      <c r="B112" s="23"/>
      <c r="C112" s="145" t="s">
        <v>683</v>
      </c>
      <c r="D112" s="145" t="s">
        <v>134</v>
      </c>
      <c r="E112" s="146" t="s">
        <v>684</v>
      </c>
      <c r="F112" s="147" t="s">
        <v>685</v>
      </c>
      <c r="G112" s="148" t="s">
        <v>239</v>
      </c>
      <c r="H112" s="149">
        <v>2</v>
      </c>
      <c r="I112" s="150"/>
      <c r="J112" s="151">
        <f>ROUND($I$112*$H$112,2)</f>
        <v>0</v>
      </c>
      <c r="K112" s="147"/>
      <c r="L112" s="43"/>
      <c r="M112" s="152"/>
      <c r="N112" s="153" t="s">
        <v>45</v>
      </c>
      <c r="O112" s="24"/>
      <c r="P112" s="24"/>
      <c r="Q112" s="154">
        <v>0</v>
      </c>
      <c r="R112" s="154">
        <f>$Q$112*$H$112</f>
        <v>0</v>
      </c>
      <c r="S112" s="154">
        <v>0.29</v>
      </c>
      <c r="T112" s="155">
        <f>$S$112*$H$112</f>
        <v>0.58</v>
      </c>
      <c r="AR112" s="89" t="s">
        <v>138</v>
      </c>
      <c r="AT112" s="89" t="s">
        <v>134</v>
      </c>
      <c r="AU112" s="89" t="s">
        <v>82</v>
      </c>
      <c r="AY112" s="6" t="s">
        <v>131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138</v>
      </c>
      <c r="BM112" s="89" t="s">
        <v>686</v>
      </c>
    </row>
    <row r="113" spans="2:47" s="6" customFormat="1" ht="27" customHeight="1">
      <c r="B113" s="23"/>
      <c r="C113" s="24"/>
      <c r="D113" s="157" t="s">
        <v>140</v>
      </c>
      <c r="E113" s="24"/>
      <c r="F113" s="158" t="s">
        <v>687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140</v>
      </c>
      <c r="AU113" s="6" t="s">
        <v>82</v>
      </c>
    </row>
    <row r="114" spans="2:65" s="6" customFormat="1" ht="15.75" customHeight="1">
      <c r="B114" s="23"/>
      <c r="C114" s="145" t="s">
        <v>20</v>
      </c>
      <c r="D114" s="145" t="s">
        <v>134</v>
      </c>
      <c r="E114" s="146" t="s">
        <v>361</v>
      </c>
      <c r="F114" s="147" t="s">
        <v>362</v>
      </c>
      <c r="G114" s="148" t="s">
        <v>173</v>
      </c>
      <c r="H114" s="149">
        <v>924.33</v>
      </c>
      <c r="I114" s="150"/>
      <c r="J114" s="151">
        <f>ROUND($I$114*$H$114,2)</f>
        <v>0</v>
      </c>
      <c r="K114" s="147"/>
      <c r="L114" s="43"/>
      <c r="M114" s="152"/>
      <c r="N114" s="153" t="s">
        <v>45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138</v>
      </c>
      <c r="AT114" s="89" t="s">
        <v>134</v>
      </c>
      <c r="AU114" s="89" t="s">
        <v>82</v>
      </c>
      <c r="AY114" s="6" t="s">
        <v>131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138</v>
      </c>
      <c r="BM114" s="89" t="s">
        <v>688</v>
      </c>
    </row>
    <row r="115" spans="2:51" s="6" customFormat="1" ht="15.75" customHeight="1">
      <c r="B115" s="169"/>
      <c r="C115" s="170"/>
      <c r="D115" s="157" t="s">
        <v>162</v>
      </c>
      <c r="E115" s="172"/>
      <c r="F115" s="172" t="s">
        <v>689</v>
      </c>
      <c r="G115" s="170"/>
      <c r="H115" s="173">
        <v>783.53</v>
      </c>
      <c r="J115" s="170"/>
      <c r="K115" s="170"/>
      <c r="L115" s="174"/>
      <c r="M115" s="175"/>
      <c r="N115" s="170"/>
      <c r="O115" s="170"/>
      <c r="P115" s="170"/>
      <c r="Q115" s="170"/>
      <c r="R115" s="170"/>
      <c r="S115" s="170"/>
      <c r="T115" s="176"/>
      <c r="AT115" s="177" t="s">
        <v>162</v>
      </c>
      <c r="AU115" s="177" t="s">
        <v>82</v>
      </c>
      <c r="AV115" s="177" t="s">
        <v>82</v>
      </c>
      <c r="AW115" s="177" t="s">
        <v>106</v>
      </c>
      <c r="AX115" s="177" t="s">
        <v>74</v>
      </c>
      <c r="AY115" s="177" t="s">
        <v>131</v>
      </c>
    </row>
    <row r="116" spans="2:51" s="6" customFormat="1" ht="15.75" customHeight="1">
      <c r="B116" s="169"/>
      <c r="C116" s="170"/>
      <c r="D116" s="171" t="s">
        <v>162</v>
      </c>
      <c r="E116" s="170"/>
      <c r="F116" s="172" t="s">
        <v>690</v>
      </c>
      <c r="G116" s="170"/>
      <c r="H116" s="173">
        <v>140.8</v>
      </c>
      <c r="J116" s="170"/>
      <c r="K116" s="170"/>
      <c r="L116" s="174"/>
      <c r="M116" s="175"/>
      <c r="N116" s="170"/>
      <c r="O116" s="170"/>
      <c r="P116" s="170"/>
      <c r="Q116" s="170"/>
      <c r="R116" s="170"/>
      <c r="S116" s="170"/>
      <c r="T116" s="176"/>
      <c r="AT116" s="177" t="s">
        <v>162</v>
      </c>
      <c r="AU116" s="177" t="s">
        <v>82</v>
      </c>
      <c r="AV116" s="177" t="s">
        <v>82</v>
      </c>
      <c r="AW116" s="177" t="s">
        <v>106</v>
      </c>
      <c r="AX116" s="177" t="s">
        <v>74</v>
      </c>
      <c r="AY116" s="177" t="s">
        <v>131</v>
      </c>
    </row>
    <row r="117" spans="2:51" s="6" customFormat="1" ht="15.75" customHeight="1">
      <c r="B117" s="181"/>
      <c r="C117" s="182"/>
      <c r="D117" s="171" t="s">
        <v>162</v>
      </c>
      <c r="E117" s="182"/>
      <c r="F117" s="183" t="s">
        <v>429</v>
      </c>
      <c r="G117" s="182"/>
      <c r="H117" s="184">
        <v>924.33</v>
      </c>
      <c r="J117" s="182"/>
      <c r="K117" s="182"/>
      <c r="L117" s="185"/>
      <c r="M117" s="186"/>
      <c r="N117" s="182"/>
      <c r="O117" s="182"/>
      <c r="P117" s="182"/>
      <c r="Q117" s="182"/>
      <c r="R117" s="182"/>
      <c r="S117" s="182"/>
      <c r="T117" s="187"/>
      <c r="AT117" s="188" t="s">
        <v>162</v>
      </c>
      <c r="AU117" s="188" t="s">
        <v>82</v>
      </c>
      <c r="AV117" s="188" t="s">
        <v>138</v>
      </c>
      <c r="AW117" s="188" t="s">
        <v>106</v>
      </c>
      <c r="AX117" s="188" t="s">
        <v>20</v>
      </c>
      <c r="AY117" s="188" t="s">
        <v>131</v>
      </c>
    </row>
    <row r="118" spans="2:65" s="6" customFormat="1" ht="15.75" customHeight="1">
      <c r="B118" s="23"/>
      <c r="C118" s="145" t="s">
        <v>138</v>
      </c>
      <c r="D118" s="145" t="s">
        <v>134</v>
      </c>
      <c r="E118" s="146" t="s">
        <v>691</v>
      </c>
      <c r="F118" s="147" t="s">
        <v>692</v>
      </c>
      <c r="G118" s="148" t="s">
        <v>173</v>
      </c>
      <c r="H118" s="149">
        <v>92.433</v>
      </c>
      <c r="I118" s="150"/>
      <c r="J118" s="151">
        <f>ROUND($I$118*$H$118,2)</f>
        <v>0</v>
      </c>
      <c r="K118" s="147"/>
      <c r="L118" s="43"/>
      <c r="M118" s="152"/>
      <c r="N118" s="153" t="s">
        <v>45</v>
      </c>
      <c r="O118" s="24"/>
      <c r="P118" s="24"/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138</v>
      </c>
      <c r="AT118" s="89" t="s">
        <v>134</v>
      </c>
      <c r="AU118" s="89" t="s">
        <v>82</v>
      </c>
      <c r="AY118" s="6" t="s">
        <v>131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20</v>
      </c>
      <c r="BK118" s="156">
        <f>ROUND($I$118*$H$118,2)</f>
        <v>0</v>
      </c>
      <c r="BL118" s="89" t="s">
        <v>138</v>
      </c>
      <c r="BM118" s="89" t="s">
        <v>693</v>
      </c>
    </row>
    <row r="119" spans="2:47" s="6" customFormat="1" ht="27" customHeight="1">
      <c r="B119" s="23"/>
      <c r="C119" s="24"/>
      <c r="D119" s="157" t="s">
        <v>140</v>
      </c>
      <c r="E119" s="24"/>
      <c r="F119" s="158" t="s">
        <v>694</v>
      </c>
      <c r="G119" s="24"/>
      <c r="H119" s="24"/>
      <c r="J119" s="24"/>
      <c r="K119" s="24"/>
      <c r="L119" s="43"/>
      <c r="M119" s="56"/>
      <c r="N119" s="24"/>
      <c r="O119" s="24"/>
      <c r="P119" s="24"/>
      <c r="Q119" s="24"/>
      <c r="R119" s="24"/>
      <c r="S119" s="24"/>
      <c r="T119" s="57"/>
      <c r="AT119" s="6" t="s">
        <v>140</v>
      </c>
      <c r="AU119" s="6" t="s">
        <v>82</v>
      </c>
    </row>
    <row r="120" spans="2:51" s="6" customFormat="1" ht="15.75" customHeight="1">
      <c r="B120" s="169"/>
      <c r="C120" s="170"/>
      <c r="D120" s="171" t="s">
        <v>162</v>
      </c>
      <c r="E120" s="170"/>
      <c r="F120" s="172" t="s">
        <v>695</v>
      </c>
      <c r="G120" s="170"/>
      <c r="H120" s="173">
        <v>92.433</v>
      </c>
      <c r="J120" s="170"/>
      <c r="K120" s="170"/>
      <c r="L120" s="174"/>
      <c r="M120" s="175"/>
      <c r="N120" s="170"/>
      <c r="O120" s="170"/>
      <c r="P120" s="170"/>
      <c r="Q120" s="170"/>
      <c r="R120" s="170"/>
      <c r="S120" s="170"/>
      <c r="T120" s="176"/>
      <c r="AT120" s="177" t="s">
        <v>162</v>
      </c>
      <c r="AU120" s="177" t="s">
        <v>82</v>
      </c>
      <c r="AV120" s="177" t="s">
        <v>82</v>
      </c>
      <c r="AW120" s="177" t="s">
        <v>74</v>
      </c>
      <c r="AX120" s="177" t="s">
        <v>20</v>
      </c>
      <c r="AY120" s="177" t="s">
        <v>131</v>
      </c>
    </row>
    <row r="121" spans="2:65" s="6" customFormat="1" ht="15.75" customHeight="1">
      <c r="B121" s="23"/>
      <c r="C121" s="145" t="s">
        <v>82</v>
      </c>
      <c r="D121" s="145" t="s">
        <v>134</v>
      </c>
      <c r="E121" s="146" t="s">
        <v>696</v>
      </c>
      <c r="F121" s="147" t="s">
        <v>697</v>
      </c>
      <c r="G121" s="148" t="s">
        <v>137</v>
      </c>
      <c r="H121" s="149">
        <v>840.3</v>
      </c>
      <c r="I121" s="150"/>
      <c r="J121" s="151">
        <f>ROUND($I$121*$H$121,2)</f>
        <v>0</v>
      </c>
      <c r="K121" s="147"/>
      <c r="L121" s="43"/>
      <c r="M121" s="152"/>
      <c r="N121" s="153" t="s">
        <v>45</v>
      </c>
      <c r="O121" s="24"/>
      <c r="P121" s="24"/>
      <c r="Q121" s="154">
        <v>0.00084</v>
      </c>
      <c r="R121" s="154">
        <f>$Q$121*$H$121</f>
        <v>0.705852</v>
      </c>
      <c r="S121" s="154">
        <v>0</v>
      </c>
      <c r="T121" s="155">
        <f>$S$121*$H$121</f>
        <v>0</v>
      </c>
      <c r="AR121" s="89" t="s">
        <v>138</v>
      </c>
      <c r="AT121" s="89" t="s">
        <v>134</v>
      </c>
      <c r="AU121" s="89" t="s">
        <v>82</v>
      </c>
      <c r="AY121" s="6" t="s">
        <v>131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138</v>
      </c>
      <c r="BM121" s="89" t="s">
        <v>698</v>
      </c>
    </row>
    <row r="122" spans="2:47" s="6" customFormat="1" ht="27" customHeight="1">
      <c r="B122" s="23"/>
      <c r="C122" s="24"/>
      <c r="D122" s="157" t="s">
        <v>140</v>
      </c>
      <c r="E122" s="24"/>
      <c r="F122" s="158" t="s">
        <v>699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140</v>
      </c>
      <c r="AU122" s="6" t="s">
        <v>82</v>
      </c>
    </row>
    <row r="123" spans="2:51" s="6" customFormat="1" ht="15.75" customHeight="1">
      <c r="B123" s="169"/>
      <c r="C123" s="170"/>
      <c r="D123" s="171" t="s">
        <v>162</v>
      </c>
      <c r="E123" s="170"/>
      <c r="F123" s="172" t="s">
        <v>700</v>
      </c>
      <c r="G123" s="170"/>
      <c r="H123" s="173">
        <v>712.3</v>
      </c>
      <c r="J123" s="170"/>
      <c r="K123" s="170"/>
      <c r="L123" s="174"/>
      <c r="M123" s="175"/>
      <c r="N123" s="170"/>
      <c r="O123" s="170"/>
      <c r="P123" s="170"/>
      <c r="Q123" s="170"/>
      <c r="R123" s="170"/>
      <c r="S123" s="170"/>
      <c r="T123" s="176"/>
      <c r="AT123" s="177" t="s">
        <v>162</v>
      </c>
      <c r="AU123" s="177" t="s">
        <v>82</v>
      </c>
      <c r="AV123" s="177" t="s">
        <v>82</v>
      </c>
      <c r="AW123" s="177" t="s">
        <v>106</v>
      </c>
      <c r="AX123" s="177" t="s">
        <v>74</v>
      </c>
      <c r="AY123" s="177" t="s">
        <v>131</v>
      </c>
    </row>
    <row r="124" spans="2:51" s="6" customFormat="1" ht="15.75" customHeight="1">
      <c r="B124" s="169"/>
      <c r="C124" s="170"/>
      <c r="D124" s="171" t="s">
        <v>162</v>
      </c>
      <c r="E124" s="170"/>
      <c r="F124" s="172" t="s">
        <v>701</v>
      </c>
      <c r="G124" s="170"/>
      <c r="H124" s="173">
        <v>128</v>
      </c>
      <c r="J124" s="170"/>
      <c r="K124" s="170"/>
      <c r="L124" s="174"/>
      <c r="M124" s="175"/>
      <c r="N124" s="170"/>
      <c r="O124" s="170"/>
      <c r="P124" s="170"/>
      <c r="Q124" s="170"/>
      <c r="R124" s="170"/>
      <c r="S124" s="170"/>
      <c r="T124" s="176"/>
      <c r="AT124" s="177" t="s">
        <v>162</v>
      </c>
      <c r="AU124" s="177" t="s">
        <v>82</v>
      </c>
      <c r="AV124" s="177" t="s">
        <v>82</v>
      </c>
      <c r="AW124" s="177" t="s">
        <v>106</v>
      </c>
      <c r="AX124" s="177" t="s">
        <v>74</v>
      </c>
      <c r="AY124" s="177" t="s">
        <v>131</v>
      </c>
    </row>
    <row r="125" spans="2:51" s="6" customFormat="1" ht="15.75" customHeight="1">
      <c r="B125" s="181"/>
      <c r="C125" s="182"/>
      <c r="D125" s="171" t="s">
        <v>162</v>
      </c>
      <c r="E125" s="182"/>
      <c r="F125" s="183" t="s">
        <v>429</v>
      </c>
      <c r="G125" s="182"/>
      <c r="H125" s="184">
        <v>840.3</v>
      </c>
      <c r="J125" s="182"/>
      <c r="K125" s="182"/>
      <c r="L125" s="185"/>
      <c r="M125" s="186"/>
      <c r="N125" s="182"/>
      <c r="O125" s="182"/>
      <c r="P125" s="182"/>
      <c r="Q125" s="182"/>
      <c r="R125" s="182"/>
      <c r="S125" s="182"/>
      <c r="T125" s="187"/>
      <c r="AT125" s="188" t="s">
        <v>162</v>
      </c>
      <c r="AU125" s="188" t="s">
        <v>82</v>
      </c>
      <c r="AV125" s="188" t="s">
        <v>138</v>
      </c>
      <c r="AW125" s="188" t="s">
        <v>106</v>
      </c>
      <c r="AX125" s="188" t="s">
        <v>20</v>
      </c>
      <c r="AY125" s="188" t="s">
        <v>131</v>
      </c>
    </row>
    <row r="126" spans="2:65" s="6" customFormat="1" ht="15.75" customHeight="1">
      <c r="B126" s="23"/>
      <c r="C126" s="145" t="s">
        <v>142</v>
      </c>
      <c r="D126" s="145" t="s">
        <v>134</v>
      </c>
      <c r="E126" s="146" t="s">
        <v>702</v>
      </c>
      <c r="F126" s="147" t="s">
        <v>703</v>
      </c>
      <c r="G126" s="148" t="s">
        <v>137</v>
      </c>
      <c r="H126" s="149">
        <v>840.3</v>
      </c>
      <c r="I126" s="150"/>
      <c r="J126" s="151">
        <f>ROUND($I$126*$H$126,2)</f>
        <v>0</v>
      </c>
      <c r="K126" s="147"/>
      <c r="L126" s="43"/>
      <c r="M126" s="152"/>
      <c r="N126" s="153" t="s">
        <v>45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138</v>
      </c>
      <c r="AT126" s="89" t="s">
        <v>134</v>
      </c>
      <c r="AU126" s="89" t="s">
        <v>82</v>
      </c>
      <c r="AY126" s="6" t="s">
        <v>131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138</v>
      </c>
      <c r="BM126" s="89" t="s">
        <v>704</v>
      </c>
    </row>
    <row r="127" spans="2:47" s="6" customFormat="1" ht="27" customHeight="1">
      <c r="B127" s="23"/>
      <c r="C127" s="24"/>
      <c r="D127" s="157" t="s">
        <v>140</v>
      </c>
      <c r="E127" s="24"/>
      <c r="F127" s="158" t="s">
        <v>705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140</v>
      </c>
      <c r="AU127" s="6" t="s">
        <v>82</v>
      </c>
    </row>
    <row r="128" spans="2:65" s="6" customFormat="1" ht="15.75" customHeight="1">
      <c r="B128" s="23"/>
      <c r="C128" s="145" t="s">
        <v>248</v>
      </c>
      <c r="D128" s="145" t="s">
        <v>134</v>
      </c>
      <c r="E128" s="146" t="s">
        <v>706</v>
      </c>
      <c r="F128" s="147" t="s">
        <v>707</v>
      </c>
      <c r="G128" s="148" t="s">
        <v>173</v>
      </c>
      <c r="H128" s="149">
        <v>184.866</v>
      </c>
      <c r="I128" s="150"/>
      <c r="J128" s="151">
        <f>ROUND($I$128*$H$128,2)</f>
        <v>0</v>
      </c>
      <c r="K128" s="147"/>
      <c r="L128" s="43"/>
      <c r="M128" s="152"/>
      <c r="N128" s="153" t="s">
        <v>45</v>
      </c>
      <c r="O128" s="24"/>
      <c r="P128" s="24"/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138</v>
      </c>
      <c r="AT128" s="89" t="s">
        <v>134</v>
      </c>
      <c r="AU128" s="89" t="s">
        <v>82</v>
      </c>
      <c r="AY128" s="6" t="s">
        <v>131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20</v>
      </c>
      <c r="BK128" s="156">
        <f>ROUND($I$128*$H$128,2)</f>
        <v>0</v>
      </c>
      <c r="BL128" s="89" t="s">
        <v>138</v>
      </c>
      <c r="BM128" s="89" t="s">
        <v>708</v>
      </c>
    </row>
    <row r="129" spans="2:47" s="6" customFormat="1" ht="27" customHeight="1">
      <c r="B129" s="23"/>
      <c r="C129" s="24"/>
      <c r="D129" s="157" t="s">
        <v>140</v>
      </c>
      <c r="E129" s="24"/>
      <c r="F129" s="158" t="s">
        <v>709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140</v>
      </c>
      <c r="AU129" s="6" t="s">
        <v>82</v>
      </c>
    </row>
    <row r="130" spans="2:51" s="6" customFormat="1" ht="15.75" customHeight="1">
      <c r="B130" s="169"/>
      <c r="C130" s="170"/>
      <c r="D130" s="171" t="s">
        <v>162</v>
      </c>
      <c r="E130" s="170"/>
      <c r="F130" s="172" t="s">
        <v>710</v>
      </c>
      <c r="G130" s="170"/>
      <c r="H130" s="173">
        <v>184.866</v>
      </c>
      <c r="J130" s="170"/>
      <c r="K130" s="170"/>
      <c r="L130" s="174"/>
      <c r="M130" s="175"/>
      <c r="N130" s="170"/>
      <c r="O130" s="170"/>
      <c r="P130" s="170"/>
      <c r="Q130" s="170"/>
      <c r="R130" s="170"/>
      <c r="S130" s="170"/>
      <c r="T130" s="176"/>
      <c r="AT130" s="177" t="s">
        <v>162</v>
      </c>
      <c r="AU130" s="177" t="s">
        <v>82</v>
      </c>
      <c r="AV130" s="177" t="s">
        <v>82</v>
      </c>
      <c r="AW130" s="177" t="s">
        <v>74</v>
      </c>
      <c r="AX130" s="177" t="s">
        <v>20</v>
      </c>
      <c r="AY130" s="177" t="s">
        <v>131</v>
      </c>
    </row>
    <row r="131" spans="2:65" s="6" customFormat="1" ht="15.75" customHeight="1">
      <c r="B131" s="23"/>
      <c r="C131" s="145" t="s">
        <v>25</v>
      </c>
      <c r="D131" s="145" t="s">
        <v>134</v>
      </c>
      <c r="E131" s="146" t="s">
        <v>366</v>
      </c>
      <c r="F131" s="147" t="s">
        <v>367</v>
      </c>
      <c r="G131" s="148" t="s">
        <v>173</v>
      </c>
      <c r="H131" s="149">
        <v>1093.18</v>
      </c>
      <c r="I131" s="150"/>
      <c r="J131" s="151">
        <f>ROUND($I$131*$H$131,2)</f>
        <v>0</v>
      </c>
      <c r="K131" s="147"/>
      <c r="L131" s="43"/>
      <c r="M131" s="152"/>
      <c r="N131" s="153" t="s">
        <v>45</v>
      </c>
      <c r="O131" s="24"/>
      <c r="P131" s="24"/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138</v>
      </c>
      <c r="AT131" s="89" t="s">
        <v>134</v>
      </c>
      <c r="AU131" s="89" t="s">
        <v>82</v>
      </c>
      <c r="AY131" s="6" t="s">
        <v>131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138</v>
      </c>
      <c r="BM131" s="89" t="s">
        <v>711</v>
      </c>
    </row>
    <row r="132" spans="2:47" s="6" customFormat="1" ht="27" customHeight="1">
      <c r="B132" s="23"/>
      <c r="C132" s="24"/>
      <c r="D132" s="157" t="s">
        <v>140</v>
      </c>
      <c r="E132" s="24"/>
      <c r="F132" s="158" t="s">
        <v>454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140</v>
      </c>
      <c r="AU132" s="6" t="s">
        <v>82</v>
      </c>
    </row>
    <row r="133" spans="2:51" s="6" customFormat="1" ht="15.75" customHeight="1">
      <c r="B133" s="169"/>
      <c r="C133" s="170"/>
      <c r="D133" s="171" t="s">
        <v>162</v>
      </c>
      <c r="E133" s="170"/>
      <c r="F133" s="172" t="s">
        <v>712</v>
      </c>
      <c r="G133" s="170"/>
      <c r="H133" s="173">
        <v>1093.18</v>
      </c>
      <c r="J133" s="170"/>
      <c r="K133" s="170"/>
      <c r="L133" s="174"/>
      <c r="M133" s="175"/>
      <c r="N133" s="170"/>
      <c r="O133" s="170"/>
      <c r="P133" s="170"/>
      <c r="Q133" s="170"/>
      <c r="R133" s="170"/>
      <c r="S133" s="170"/>
      <c r="T133" s="176"/>
      <c r="AT133" s="177" t="s">
        <v>162</v>
      </c>
      <c r="AU133" s="177" t="s">
        <v>82</v>
      </c>
      <c r="AV133" s="177" t="s">
        <v>82</v>
      </c>
      <c r="AW133" s="177" t="s">
        <v>106</v>
      </c>
      <c r="AX133" s="177" t="s">
        <v>20</v>
      </c>
      <c r="AY133" s="177" t="s">
        <v>131</v>
      </c>
    </row>
    <row r="134" spans="2:65" s="6" customFormat="1" ht="15.75" customHeight="1">
      <c r="B134" s="23"/>
      <c r="C134" s="145" t="s">
        <v>283</v>
      </c>
      <c r="D134" s="145" t="s">
        <v>134</v>
      </c>
      <c r="E134" s="146" t="s">
        <v>370</v>
      </c>
      <c r="F134" s="147" t="s">
        <v>371</v>
      </c>
      <c r="G134" s="148" t="s">
        <v>173</v>
      </c>
      <c r="H134" s="149">
        <v>377.74</v>
      </c>
      <c r="I134" s="150"/>
      <c r="J134" s="151">
        <f>ROUND($I$134*$H$134,2)</f>
        <v>0</v>
      </c>
      <c r="K134" s="147"/>
      <c r="L134" s="43"/>
      <c r="M134" s="152"/>
      <c r="N134" s="153" t="s">
        <v>45</v>
      </c>
      <c r="O134" s="24"/>
      <c r="P134" s="24"/>
      <c r="Q134" s="154">
        <v>0</v>
      </c>
      <c r="R134" s="154">
        <f>$Q$134*$H$134</f>
        <v>0</v>
      </c>
      <c r="S134" s="154">
        <v>0</v>
      </c>
      <c r="T134" s="155">
        <f>$S$134*$H$134</f>
        <v>0</v>
      </c>
      <c r="AR134" s="89" t="s">
        <v>138</v>
      </c>
      <c r="AT134" s="89" t="s">
        <v>134</v>
      </c>
      <c r="AU134" s="89" t="s">
        <v>82</v>
      </c>
      <c r="AY134" s="6" t="s">
        <v>131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20</v>
      </c>
      <c r="BK134" s="156">
        <f>ROUND($I$134*$H$134,2)</f>
        <v>0</v>
      </c>
      <c r="BL134" s="89" t="s">
        <v>138</v>
      </c>
      <c r="BM134" s="89" t="s">
        <v>713</v>
      </c>
    </row>
    <row r="135" spans="2:47" s="6" customFormat="1" ht="27" customHeight="1">
      <c r="B135" s="23"/>
      <c r="C135" s="24"/>
      <c r="D135" s="157" t="s">
        <v>140</v>
      </c>
      <c r="E135" s="24"/>
      <c r="F135" s="158" t="s">
        <v>373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140</v>
      </c>
      <c r="AU135" s="6" t="s">
        <v>82</v>
      </c>
    </row>
    <row r="136" spans="2:51" s="6" customFormat="1" ht="15.75" customHeight="1">
      <c r="B136" s="169"/>
      <c r="C136" s="170"/>
      <c r="D136" s="171" t="s">
        <v>162</v>
      </c>
      <c r="E136" s="170"/>
      <c r="F136" s="172" t="s">
        <v>714</v>
      </c>
      <c r="G136" s="170"/>
      <c r="H136" s="173">
        <v>329.34</v>
      </c>
      <c r="J136" s="170"/>
      <c r="K136" s="170"/>
      <c r="L136" s="174"/>
      <c r="M136" s="175"/>
      <c r="N136" s="170"/>
      <c r="O136" s="170"/>
      <c r="P136" s="170"/>
      <c r="Q136" s="170"/>
      <c r="R136" s="170"/>
      <c r="S136" s="170"/>
      <c r="T136" s="176"/>
      <c r="AT136" s="177" t="s">
        <v>162</v>
      </c>
      <c r="AU136" s="177" t="s">
        <v>82</v>
      </c>
      <c r="AV136" s="177" t="s">
        <v>82</v>
      </c>
      <c r="AW136" s="177" t="s">
        <v>106</v>
      </c>
      <c r="AX136" s="177" t="s">
        <v>74</v>
      </c>
      <c r="AY136" s="177" t="s">
        <v>131</v>
      </c>
    </row>
    <row r="137" spans="2:51" s="6" customFormat="1" ht="15.75" customHeight="1">
      <c r="B137" s="169"/>
      <c r="C137" s="170"/>
      <c r="D137" s="171" t="s">
        <v>162</v>
      </c>
      <c r="E137" s="170"/>
      <c r="F137" s="172" t="s">
        <v>715</v>
      </c>
      <c r="G137" s="170"/>
      <c r="H137" s="173">
        <v>48.4</v>
      </c>
      <c r="J137" s="170"/>
      <c r="K137" s="170"/>
      <c r="L137" s="174"/>
      <c r="M137" s="175"/>
      <c r="N137" s="170"/>
      <c r="O137" s="170"/>
      <c r="P137" s="170"/>
      <c r="Q137" s="170"/>
      <c r="R137" s="170"/>
      <c r="S137" s="170"/>
      <c r="T137" s="176"/>
      <c r="AT137" s="177" t="s">
        <v>162</v>
      </c>
      <c r="AU137" s="177" t="s">
        <v>82</v>
      </c>
      <c r="AV137" s="177" t="s">
        <v>82</v>
      </c>
      <c r="AW137" s="177" t="s">
        <v>106</v>
      </c>
      <c r="AX137" s="177" t="s">
        <v>74</v>
      </c>
      <c r="AY137" s="177" t="s">
        <v>131</v>
      </c>
    </row>
    <row r="138" spans="2:51" s="6" customFormat="1" ht="15.75" customHeight="1">
      <c r="B138" s="181"/>
      <c r="C138" s="182"/>
      <c r="D138" s="171" t="s">
        <v>162</v>
      </c>
      <c r="E138" s="182"/>
      <c r="F138" s="183" t="s">
        <v>429</v>
      </c>
      <c r="G138" s="182"/>
      <c r="H138" s="184">
        <v>377.74</v>
      </c>
      <c r="J138" s="182"/>
      <c r="K138" s="182"/>
      <c r="L138" s="185"/>
      <c r="M138" s="186"/>
      <c r="N138" s="182"/>
      <c r="O138" s="182"/>
      <c r="P138" s="182"/>
      <c r="Q138" s="182"/>
      <c r="R138" s="182"/>
      <c r="S138" s="182"/>
      <c r="T138" s="187"/>
      <c r="AT138" s="188" t="s">
        <v>162</v>
      </c>
      <c r="AU138" s="188" t="s">
        <v>82</v>
      </c>
      <c r="AV138" s="188" t="s">
        <v>138</v>
      </c>
      <c r="AW138" s="188" t="s">
        <v>106</v>
      </c>
      <c r="AX138" s="188" t="s">
        <v>20</v>
      </c>
      <c r="AY138" s="188" t="s">
        <v>131</v>
      </c>
    </row>
    <row r="139" spans="2:65" s="6" customFormat="1" ht="15.75" customHeight="1">
      <c r="B139" s="23"/>
      <c r="C139" s="145" t="s">
        <v>278</v>
      </c>
      <c r="D139" s="145" t="s">
        <v>134</v>
      </c>
      <c r="E139" s="146" t="s">
        <v>182</v>
      </c>
      <c r="F139" s="147" t="s">
        <v>183</v>
      </c>
      <c r="G139" s="148" t="s">
        <v>173</v>
      </c>
      <c r="H139" s="149">
        <v>1470.92</v>
      </c>
      <c r="I139" s="150"/>
      <c r="J139" s="151">
        <f>ROUND($I$139*$H$139,2)</f>
        <v>0</v>
      </c>
      <c r="K139" s="147"/>
      <c r="L139" s="43"/>
      <c r="M139" s="152"/>
      <c r="N139" s="153" t="s">
        <v>45</v>
      </c>
      <c r="O139" s="24"/>
      <c r="P139" s="24"/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138</v>
      </c>
      <c r="AT139" s="89" t="s">
        <v>134</v>
      </c>
      <c r="AU139" s="89" t="s">
        <v>82</v>
      </c>
      <c r="AY139" s="6" t="s">
        <v>131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20</v>
      </c>
      <c r="BK139" s="156">
        <f>ROUND($I$139*$H$139,2)</f>
        <v>0</v>
      </c>
      <c r="BL139" s="89" t="s">
        <v>138</v>
      </c>
      <c r="BM139" s="89" t="s">
        <v>716</v>
      </c>
    </row>
    <row r="140" spans="2:47" s="6" customFormat="1" ht="16.5" customHeight="1">
      <c r="B140" s="23"/>
      <c r="C140" s="24"/>
      <c r="D140" s="157" t="s">
        <v>140</v>
      </c>
      <c r="E140" s="24"/>
      <c r="F140" s="158" t="s">
        <v>185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140</v>
      </c>
      <c r="AU140" s="6" t="s">
        <v>82</v>
      </c>
    </row>
    <row r="141" spans="2:51" s="6" customFormat="1" ht="15.75" customHeight="1">
      <c r="B141" s="169"/>
      <c r="C141" s="170"/>
      <c r="D141" s="171" t="s">
        <v>162</v>
      </c>
      <c r="E141" s="170"/>
      <c r="F141" s="172" t="s">
        <v>717</v>
      </c>
      <c r="G141" s="170"/>
      <c r="H141" s="173">
        <v>1470.92</v>
      </c>
      <c r="J141" s="170"/>
      <c r="K141" s="170"/>
      <c r="L141" s="174"/>
      <c r="M141" s="175"/>
      <c r="N141" s="170"/>
      <c r="O141" s="170"/>
      <c r="P141" s="170"/>
      <c r="Q141" s="170"/>
      <c r="R141" s="170"/>
      <c r="S141" s="170"/>
      <c r="T141" s="176"/>
      <c r="AT141" s="177" t="s">
        <v>162</v>
      </c>
      <c r="AU141" s="177" t="s">
        <v>82</v>
      </c>
      <c r="AV141" s="177" t="s">
        <v>82</v>
      </c>
      <c r="AW141" s="177" t="s">
        <v>106</v>
      </c>
      <c r="AX141" s="177" t="s">
        <v>20</v>
      </c>
      <c r="AY141" s="177" t="s">
        <v>131</v>
      </c>
    </row>
    <row r="142" spans="2:65" s="6" customFormat="1" ht="15.75" customHeight="1">
      <c r="B142" s="23"/>
      <c r="C142" s="145" t="s">
        <v>306</v>
      </c>
      <c r="D142" s="145" t="s">
        <v>134</v>
      </c>
      <c r="E142" s="146" t="s">
        <v>187</v>
      </c>
      <c r="F142" s="147" t="s">
        <v>188</v>
      </c>
      <c r="G142" s="148" t="s">
        <v>173</v>
      </c>
      <c r="H142" s="149">
        <v>1470.92</v>
      </c>
      <c r="I142" s="150"/>
      <c r="J142" s="151">
        <f>ROUND($I$142*$H$142,2)</f>
        <v>0</v>
      </c>
      <c r="K142" s="147"/>
      <c r="L142" s="43"/>
      <c r="M142" s="152"/>
      <c r="N142" s="153" t="s">
        <v>45</v>
      </c>
      <c r="O142" s="24"/>
      <c r="P142" s="24"/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138</v>
      </c>
      <c r="AT142" s="89" t="s">
        <v>134</v>
      </c>
      <c r="AU142" s="89" t="s">
        <v>82</v>
      </c>
      <c r="AY142" s="6" t="s">
        <v>131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20</v>
      </c>
      <c r="BK142" s="156">
        <f>ROUND($I$142*$H$142,2)</f>
        <v>0</v>
      </c>
      <c r="BL142" s="89" t="s">
        <v>138</v>
      </c>
      <c r="BM142" s="89" t="s">
        <v>718</v>
      </c>
    </row>
    <row r="143" spans="2:47" s="6" customFormat="1" ht="16.5" customHeight="1">
      <c r="B143" s="23"/>
      <c r="C143" s="24"/>
      <c r="D143" s="157" t="s">
        <v>140</v>
      </c>
      <c r="E143" s="24"/>
      <c r="F143" s="158" t="s">
        <v>188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140</v>
      </c>
      <c r="AU143" s="6" t="s">
        <v>82</v>
      </c>
    </row>
    <row r="144" spans="2:65" s="6" customFormat="1" ht="15.75" customHeight="1">
      <c r="B144" s="23"/>
      <c r="C144" s="145" t="s">
        <v>311</v>
      </c>
      <c r="D144" s="145" t="s">
        <v>134</v>
      </c>
      <c r="E144" s="146" t="s">
        <v>192</v>
      </c>
      <c r="F144" s="147" t="s">
        <v>193</v>
      </c>
      <c r="G144" s="148" t="s">
        <v>158</v>
      </c>
      <c r="H144" s="149">
        <v>679.932</v>
      </c>
      <c r="I144" s="150"/>
      <c r="J144" s="151">
        <f>ROUND($I$144*$H$144,2)</f>
        <v>0</v>
      </c>
      <c r="K144" s="147"/>
      <c r="L144" s="43"/>
      <c r="M144" s="152"/>
      <c r="N144" s="153" t="s">
        <v>45</v>
      </c>
      <c r="O144" s="24"/>
      <c r="P144" s="24"/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138</v>
      </c>
      <c r="AT144" s="89" t="s">
        <v>134</v>
      </c>
      <c r="AU144" s="89" t="s">
        <v>82</v>
      </c>
      <c r="AY144" s="6" t="s">
        <v>131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20</v>
      </c>
      <c r="BK144" s="156">
        <f>ROUND($I$144*$H$144,2)</f>
        <v>0</v>
      </c>
      <c r="BL144" s="89" t="s">
        <v>138</v>
      </c>
      <c r="BM144" s="89" t="s">
        <v>719</v>
      </c>
    </row>
    <row r="145" spans="2:47" s="6" customFormat="1" ht="16.5" customHeight="1">
      <c r="B145" s="23"/>
      <c r="C145" s="24"/>
      <c r="D145" s="157" t="s">
        <v>140</v>
      </c>
      <c r="E145" s="24"/>
      <c r="F145" s="158" t="s">
        <v>195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140</v>
      </c>
      <c r="AU145" s="6" t="s">
        <v>82</v>
      </c>
    </row>
    <row r="146" spans="2:51" s="6" customFormat="1" ht="15.75" customHeight="1">
      <c r="B146" s="169"/>
      <c r="C146" s="170"/>
      <c r="D146" s="171" t="s">
        <v>162</v>
      </c>
      <c r="E146" s="170"/>
      <c r="F146" s="172" t="s">
        <v>720</v>
      </c>
      <c r="G146" s="170"/>
      <c r="H146" s="173">
        <v>679.932</v>
      </c>
      <c r="J146" s="170"/>
      <c r="K146" s="170"/>
      <c r="L146" s="174"/>
      <c r="M146" s="175"/>
      <c r="N146" s="170"/>
      <c r="O146" s="170"/>
      <c r="P146" s="170"/>
      <c r="Q146" s="170"/>
      <c r="R146" s="170"/>
      <c r="S146" s="170"/>
      <c r="T146" s="176"/>
      <c r="AT146" s="177" t="s">
        <v>162</v>
      </c>
      <c r="AU146" s="177" t="s">
        <v>82</v>
      </c>
      <c r="AV146" s="177" t="s">
        <v>82</v>
      </c>
      <c r="AW146" s="177" t="s">
        <v>74</v>
      </c>
      <c r="AX146" s="177" t="s">
        <v>20</v>
      </c>
      <c r="AY146" s="177" t="s">
        <v>131</v>
      </c>
    </row>
    <row r="147" spans="2:65" s="6" customFormat="1" ht="15.75" customHeight="1">
      <c r="B147" s="23"/>
      <c r="C147" s="145" t="s">
        <v>191</v>
      </c>
      <c r="D147" s="145" t="s">
        <v>134</v>
      </c>
      <c r="E147" s="146" t="s">
        <v>198</v>
      </c>
      <c r="F147" s="147" t="s">
        <v>199</v>
      </c>
      <c r="G147" s="148" t="s">
        <v>173</v>
      </c>
      <c r="H147" s="149">
        <v>274.45</v>
      </c>
      <c r="I147" s="150"/>
      <c r="J147" s="151">
        <f>ROUND($I$147*$H$147,2)</f>
        <v>0</v>
      </c>
      <c r="K147" s="147"/>
      <c r="L147" s="43"/>
      <c r="M147" s="152"/>
      <c r="N147" s="153" t="s">
        <v>45</v>
      </c>
      <c r="O147" s="24"/>
      <c r="P147" s="24"/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138</v>
      </c>
      <c r="AT147" s="89" t="s">
        <v>134</v>
      </c>
      <c r="AU147" s="89" t="s">
        <v>82</v>
      </c>
      <c r="AY147" s="6" t="s">
        <v>131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138</v>
      </c>
      <c r="BM147" s="89" t="s">
        <v>721</v>
      </c>
    </row>
    <row r="148" spans="2:47" s="6" customFormat="1" ht="27" customHeight="1">
      <c r="B148" s="23"/>
      <c r="C148" s="24"/>
      <c r="D148" s="157" t="s">
        <v>140</v>
      </c>
      <c r="E148" s="24"/>
      <c r="F148" s="158" t="s">
        <v>201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140</v>
      </c>
      <c r="AU148" s="6" t="s">
        <v>82</v>
      </c>
    </row>
    <row r="149" spans="2:51" s="6" customFormat="1" ht="15.75" customHeight="1">
      <c r="B149" s="169"/>
      <c r="C149" s="170"/>
      <c r="D149" s="171" t="s">
        <v>162</v>
      </c>
      <c r="E149" s="170"/>
      <c r="F149" s="172" t="s">
        <v>722</v>
      </c>
      <c r="G149" s="170"/>
      <c r="H149" s="173">
        <v>230.45</v>
      </c>
      <c r="J149" s="170"/>
      <c r="K149" s="170"/>
      <c r="L149" s="174"/>
      <c r="M149" s="175"/>
      <c r="N149" s="170"/>
      <c r="O149" s="170"/>
      <c r="P149" s="170"/>
      <c r="Q149" s="170"/>
      <c r="R149" s="170"/>
      <c r="S149" s="170"/>
      <c r="T149" s="176"/>
      <c r="AT149" s="177" t="s">
        <v>162</v>
      </c>
      <c r="AU149" s="177" t="s">
        <v>82</v>
      </c>
      <c r="AV149" s="177" t="s">
        <v>82</v>
      </c>
      <c r="AW149" s="177" t="s">
        <v>106</v>
      </c>
      <c r="AX149" s="177" t="s">
        <v>74</v>
      </c>
      <c r="AY149" s="177" t="s">
        <v>131</v>
      </c>
    </row>
    <row r="150" spans="2:51" s="6" customFormat="1" ht="15.75" customHeight="1">
      <c r="B150" s="169"/>
      <c r="C150" s="170"/>
      <c r="D150" s="171" t="s">
        <v>162</v>
      </c>
      <c r="E150" s="170"/>
      <c r="F150" s="172" t="s">
        <v>723</v>
      </c>
      <c r="G150" s="170"/>
      <c r="H150" s="173">
        <v>44</v>
      </c>
      <c r="J150" s="170"/>
      <c r="K150" s="170"/>
      <c r="L150" s="174"/>
      <c r="M150" s="175"/>
      <c r="N150" s="170"/>
      <c r="O150" s="170"/>
      <c r="P150" s="170"/>
      <c r="Q150" s="170"/>
      <c r="R150" s="170"/>
      <c r="S150" s="170"/>
      <c r="T150" s="176"/>
      <c r="AT150" s="177" t="s">
        <v>162</v>
      </c>
      <c r="AU150" s="177" t="s">
        <v>82</v>
      </c>
      <c r="AV150" s="177" t="s">
        <v>82</v>
      </c>
      <c r="AW150" s="177" t="s">
        <v>106</v>
      </c>
      <c r="AX150" s="177" t="s">
        <v>74</v>
      </c>
      <c r="AY150" s="177" t="s">
        <v>131</v>
      </c>
    </row>
    <row r="151" spans="2:51" s="6" customFormat="1" ht="15.75" customHeight="1">
      <c r="B151" s="181"/>
      <c r="C151" s="182"/>
      <c r="D151" s="171" t="s">
        <v>162</v>
      </c>
      <c r="E151" s="182"/>
      <c r="F151" s="183" t="s">
        <v>429</v>
      </c>
      <c r="G151" s="182"/>
      <c r="H151" s="184">
        <v>274.45</v>
      </c>
      <c r="J151" s="182"/>
      <c r="K151" s="182"/>
      <c r="L151" s="185"/>
      <c r="M151" s="186"/>
      <c r="N151" s="182"/>
      <c r="O151" s="182"/>
      <c r="P151" s="182"/>
      <c r="Q151" s="182"/>
      <c r="R151" s="182"/>
      <c r="S151" s="182"/>
      <c r="T151" s="187"/>
      <c r="AT151" s="188" t="s">
        <v>162</v>
      </c>
      <c r="AU151" s="188" t="s">
        <v>82</v>
      </c>
      <c r="AV151" s="188" t="s">
        <v>138</v>
      </c>
      <c r="AW151" s="188" t="s">
        <v>106</v>
      </c>
      <c r="AX151" s="188" t="s">
        <v>20</v>
      </c>
      <c r="AY151" s="188" t="s">
        <v>131</v>
      </c>
    </row>
    <row r="152" spans="2:65" s="6" customFormat="1" ht="15.75" customHeight="1">
      <c r="B152" s="23"/>
      <c r="C152" s="159" t="s">
        <v>159</v>
      </c>
      <c r="D152" s="159" t="s">
        <v>155</v>
      </c>
      <c r="E152" s="160" t="s">
        <v>480</v>
      </c>
      <c r="F152" s="161" t="s">
        <v>481</v>
      </c>
      <c r="G152" s="162" t="s">
        <v>158</v>
      </c>
      <c r="H152" s="163">
        <v>494.01</v>
      </c>
      <c r="I152" s="164"/>
      <c r="J152" s="165">
        <f>ROUND($I$152*$H$152,2)</f>
        <v>0</v>
      </c>
      <c r="K152" s="161"/>
      <c r="L152" s="166"/>
      <c r="M152" s="167"/>
      <c r="N152" s="168" t="s">
        <v>45</v>
      </c>
      <c r="O152" s="24"/>
      <c r="P152" s="24"/>
      <c r="Q152" s="154">
        <v>1</v>
      </c>
      <c r="R152" s="154">
        <f>$Q$152*$H$152</f>
        <v>494.01</v>
      </c>
      <c r="S152" s="154">
        <v>0</v>
      </c>
      <c r="T152" s="155">
        <f>$S$152*$H$152</f>
        <v>0</v>
      </c>
      <c r="AR152" s="89" t="s">
        <v>159</v>
      </c>
      <c r="AT152" s="89" t="s">
        <v>155</v>
      </c>
      <c r="AU152" s="89" t="s">
        <v>82</v>
      </c>
      <c r="AY152" s="6" t="s">
        <v>131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20</v>
      </c>
      <c r="BK152" s="156">
        <f>ROUND($I$152*$H$152,2)</f>
        <v>0</v>
      </c>
      <c r="BL152" s="89" t="s">
        <v>138</v>
      </c>
      <c r="BM152" s="89" t="s">
        <v>724</v>
      </c>
    </row>
    <row r="153" spans="2:47" s="6" customFormat="1" ht="16.5" customHeight="1">
      <c r="B153" s="23"/>
      <c r="C153" s="24"/>
      <c r="D153" s="157" t="s">
        <v>140</v>
      </c>
      <c r="E153" s="24"/>
      <c r="F153" s="158" t="s">
        <v>483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140</v>
      </c>
      <c r="AU153" s="6" t="s">
        <v>82</v>
      </c>
    </row>
    <row r="154" spans="2:51" s="6" customFormat="1" ht="15.75" customHeight="1">
      <c r="B154" s="169"/>
      <c r="C154" s="170"/>
      <c r="D154" s="171" t="s">
        <v>162</v>
      </c>
      <c r="E154" s="170"/>
      <c r="F154" s="172" t="s">
        <v>725</v>
      </c>
      <c r="G154" s="170"/>
      <c r="H154" s="173">
        <v>494.01</v>
      </c>
      <c r="J154" s="170"/>
      <c r="K154" s="170"/>
      <c r="L154" s="174"/>
      <c r="M154" s="175"/>
      <c r="N154" s="170"/>
      <c r="O154" s="170"/>
      <c r="P154" s="170"/>
      <c r="Q154" s="170"/>
      <c r="R154" s="170"/>
      <c r="S154" s="170"/>
      <c r="T154" s="176"/>
      <c r="AT154" s="177" t="s">
        <v>162</v>
      </c>
      <c r="AU154" s="177" t="s">
        <v>82</v>
      </c>
      <c r="AV154" s="177" t="s">
        <v>82</v>
      </c>
      <c r="AW154" s="177" t="s">
        <v>74</v>
      </c>
      <c r="AX154" s="177" t="s">
        <v>20</v>
      </c>
      <c r="AY154" s="177" t="s">
        <v>131</v>
      </c>
    </row>
    <row r="155" spans="2:65" s="6" customFormat="1" ht="15.75" customHeight="1">
      <c r="B155" s="23"/>
      <c r="C155" s="145" t="s">
        <v>726</v>
      </c>
      <c r="D155" s="145" t="s">
        <v>134</v>
      </c>
      <c r="E155" s="146" t="s">
        <v>209</v>
      </c>
      <c r="F155" s="147" t="s">
        <v>210</v>
      </c>
      <c r="G155" s="148" t="s">
        <v>137</v>
      </c>
      <c r="H155" s="149">
        <v>10</v>
      </c>
      <c r="I155" s="150"/>
      <c r="J155" s="151">
        <f>ROUND($I$155*$H$155,2)</f>
        <v>0</v>
      </c>
      <c r="K155" s="147"/>
      <c r="L155" s="43"/>
      <c r="M155" s="152"/>
      <c r="N155" s="153" t="s">
        <v>45</v>
      </c>
      <c r="O155" s="24"/>
      <c r="P155" s="24"/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138</v>
      </c>
      <c r="AT155" s="89" t="s">
        <v>134</v>
      </c>
      <c r="AU155" s="89" t="s">
        <v>82</v>
      </c>
      <c r="AY155" s="6" t="s">
        <v>131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20</v>
      </c>
      <c r="BK155" s="156">
        <f>ROUND($I$155*$H$155,2)</f>
        <v>0</v>
      </c>
      <c r="BL155" s="89" t="s">
        <v>138</v>
      </c>
      <c r="BM155" s="89" t="s">
        <v>727</v>
      </c>
    </row>
    <row r="156" spans="2:47" s="6" customFormat="1" ht="16.5" customHeight="1">
      <c r="B156" s="23"/>
      <c r="C156" s="24"/>
      <c r="D156" s="157" t="s">
        <v>140</v>
      </c>
      <c r="E156" s="24"/>
      <c r="F156" s="158" t="s">
        <v>212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140</v>
      </c>
      <c r="AU156" s="6" t="s">
        <v>82</v>
      </c>
    </row>
    <row r="157" spans="2:65" s="6" customFormat="1" ht="15.75" customHeight="1">
      <c r="B157" s="23"/>
      <c r="C157" s="159" t="s">
        <v>728</v>
      </c>
      <c r="D157" s="159" t="s">
        <v>155</v>
      </c>
      <c r="E157" s="160" t="s">
        <v>490</v>
      </c>
      <c r="F157" s="161" t="s">
        <v>491</v>
      </c>
      <c r="G157" s="162" t="s">
        <v>216</v>
      </c>
      <c r="H157" s="163">
        <v>0.15</v>
      </c>
      <c r="I157" s="164"/>
      <c r="J157" s="165">
        <f>ROUND($I$157*$H$157,2)</f>
        <v>0</v>
      </c>
      <c r="K157" s="161"/>
      <c r="L157" s="166"/>
      <c r="M157" s="167"/>
      <c r="N157" s="168" t="s">
        <v>45</v>
      </c>
      <c r="O157" s="24"/>
      <c r="P157" s="24"/>
      <c r="Q157" s="154">
        <v>0.001</v>
      </c>
      <c r="R157" s="154">
        <f>$Q$157*$H$157</f>
        <v>0.00015</v>
      </c>
      <c r="S157" s="154">
        <v>0</v>
      </c>
      <c r="T157" s="155">
        <f>$S$157*$H$157</f>
        <v>0</v>
      </c>
      <c r="AR157" s="89" t="s">
        <v>159</v>
      </c>
      <c r="AT157" s="89" t="s">
        <v>155</v>
      </c>
      <c r="AU157" s="89" t="s">
        <v>82</v>
      </c>
      <c r="AY157" s="6" t="s">
        <v>131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20</v>
      </c>
      <c r="BK157" s="156">
        <f>ROUND($I$157*$H$157,2)</f>
        <v>0</v>
      </c>
      <c r="BL157" s="89" t="s">
        <v>138</v>
      </c>
      <c r="BM157" s="89" t="s">
        <v>729</v>
      </c>
    </row>
    <row r="158" spans="2:47" s="6" customFormat="1" ht="16.5" customHeight="1">
      <c r="B158" s="23"/>
      <c r="C158" s="24"/>
      <c r="D158" s="157" t="s">
        <v>140</v>
      </c>
      <c r="E158" s="24"/>
      <c r="F158" s="158" t="s">
        <v>493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140</v>
      </c>
      <c r="AU158" s="6" t="s">
        <v>82</v>
      </c>
    </row>
    <row r="159" spans="2:51" s="6" customFormat="1" ht="15.75" customHeight="1">
      <c r="B159" s="169"/>
      <c r="C159" s="170"/>
      <c r="D159" s="171" t="s">
        <v>162</v>
      </c>
      <c r="E159" s="170"/>
      <c r="F159" s="172" t="s">
        <v>730</v>
      </c>
      <c r="G159" s="170"/>
      <c r="H159" s="173">
        <v>0.15</v>
      </c>
      <c r="J159" s="170"/>
      <c r="K159" s="170"/>
      <c r="L159" s="174"/>
      <c r="M159" s="175"/>
      <c r="N159" s="170"/>
      <c r="O159" s="170"/>
      <c r="P159" s="170"/>
      <c r="Q159" s="170"/>
      <c r="R159" s="170"/>
      <c r="S159" s="170"/>
      <c r="T159" s="176"/>
      <c r="AT159" s="177" t="s">
        <v>162</v>
      </c>
      <c r="AU159" s="177" t="s">
        <v>82</v>
      </c>
      <c r="AV159" s="177" t="s">
        <v>82</v>
      </c>
      <c r="AW159" s="177" t="s">
        <v>74</v>
      </c>
      <c r="AX159" s="177" t="s">
        <v>20</v>
      </c>
      <c r="AY159" s="177" t="s">
        <v>131</v>
      </c>
    </row>
    <row r="160" spans="2:65" s="6" customFormat="1" ht="15.75" customHeight="1">
      <c r="B160" s="23"/>
      <c r="C160" s="145" t="s">
        <v>731</v>
      </c>
      <c r="D160" s="145" t="s">
        <v>134</v>
      </c>
      <c r="E160" s="146" t="s">
        <v>494</v>
      </c>
      <c r="F160" s="147" t="s">
        <v>495</v>
      </c>
      <c r="G160" s="148" t="s">
        <v>137</v>
      </c>
      <c r="H160" s="149">
        <v>10</v>
      </c>
      <c r="I160" s="150"/>
      <c r="J160" s="151">
        <f>ROUND($I$160*$H$160,2)</f>
        <v>0</v>
      </c>
      <c r="K160" s="147"/>
      <c r="L160" s="43"/>
      <c r="M160" s="152"/>
      <c r="N160" s="153" t="s">
        <v>45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138</v>
      </c>
      <c r="AT160" s="89" t="s">
        <v>134</v>
      </c>
      <c r="AU160" s="89" t="s">
        <v>82</v>
      </c>
      <c r="AY160" s="6" t="s">
        <v>131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138</v>
      </c>
      <c r="BM160" s="89" t="s">
        <v>732</v>
      </c>
    </row>
    <row r="161" spans="2:47" s="6" customFormat="1" ht="16.5" customHeight="1">
      <c r="B161" s="23"/>
      <c r="C161" s="24"/>
      <c r="D161" s="157" t="s">
        <v>140</v>
      </c>
      <c r="E161" s="24"/>
      <c r="F161" s="158" t="s">
        <v>497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140</v>
      </c>
      <c r="AU161" s="6" t="s">
        <v>82</v>
      </c>
    </row>
    <row r="162" spans="2:63" s="132" customFormat="1" ht="30.75" customHeight="1">
      <c r="B162" s="133"/>
      <c r="C162" s="134"/>
      <c r="D162" s="134" t="s">
        <v>73</v>
      </c>
      <c r="E162" s="143" t="s">
        <v>82</v>
      </c>
      <c r="F162" s="143" t="s">
        <v>235</v>
      </c>
      <c r="G162" s="134"/>
      <c r="H162" s="134"/>
      <c r="J162" s="144">
        <f>$BK$162</f>
        <v>0</v>
      </c>
      <c r="K162" s="134"/>
      <c r="L162" s="137"/>
      <c r="M162" s="138"/>
      <c r="N162" s="134"/>
      <c r="O162" s="134"/>
      <c r="P162" s="139">
        <f>SUM($P$163:$P$164)</f>
        <v>0</v>
      </c>
      <c r="Q162" s="134"/>
      <c r="R162" s="139">
        <f>SUM($R$163:$R$164)</f>
        <v>0.0739</v>
      </c>
      <c r="S162" s="134"/>
      <c r="T162" s="140">
        <f>SUM($T$163:$T$164)</f>
        <v>0</v>
      </c>
      <c r="AR162" s="141" t="s">
        <v>20</v>
      </c>
      <c r="AT162" s="141" t="s">
        <v>73</v>
      </c>
      <c r="AU162" s="141" t="s">
        <v>20</v>
      </c>
      <c r="AY162" s="141" t="s">
        <v>131</v>
      </c>
      <c r="BK162" s="142">
        <f>SUM($BK$163:$BK$164)</f>
        <v>0</v>
      </c>
    </row>
    <row r="163" spans="2:65" s="6" customFormat="1" ht="15.75" customHeight="1">
      <c r="B163" s="23"/>
      <c r="C163" s="145" t="s">
        <v>733</v>
      </c>
      <c r="D163" s="145" t="s">
        <v>134</v>
      </c>
      <c r="E163" s="146" t="s">
        <v>734</v>
      </c>
      <c r="F163" s="147" t="s">
        <v>735</v>
      </c>
      <c r="G163" s="148" t="s">
        <v>239</v>
      </c>
      <c r="H163" s="149">
        <v>10</v>
      </c>
      <c r="I163" s="150"/>
      <c r="J163" s="151">
        <f>ROUND($I$163*$H$163,2)</f>
        <v>0</v>
      </c>
      <c r="K163" s="147"/>
      <c r="L163" s="43"/>
      <c r="M163" s="152"/>
      <c r="N163" s="153" t="s">
        <v>45</v>
      </c>
      <c r="O163" s="24"/>
      <c r="P163" s="24"/>
      <c r="Q163" s="154">
        <v>0.00739</v>
      </c>
      <c r="R163" s="154">
        <f>$Q$163*$H$163</f>
        <v>0.0739</v>
      </c>
      <c r="S163" s="154">
        <v>0</v>
      </c>
      <c r="T163" s="155">
        <f>$S$163*$H$163</f>
        <v>0</v>
      </c>
      <c r="AR163" s="89" t="s">
        <v>138</v>
      </c>
      <c r="AT163" s="89" t="s">
        <v>134</v>
      </c>
      <c r="AU163" s="89" t="s">
        <v>82</v>
      </c>
      <c r="AY163" s="6" t="s">
        <v>131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20</v>
      </c>
      <c r="BK163" s="156">
        <f>ROUND($I$163*$H$163,2)</f>
        <v>0</v>
      </c>
      <c r="BL163" s="89" t="s">
        <v>138</v>
      </c>
      <c r="BM163" s="89" t="s">
        <v>736</v>
      </c>
    </row>
    <row r="164" spans="2:47" s="6" customFormat="1" ht="27" customHeight="1">
      <c r="B164" s="23"/>
      <c r="C164" s="24"/>
      <c r="D164" s="157" t="s">
        <v>140</v>
      </c>
      <c r="E164" s="24"/>
      <c r="F164" s="158" t="s">
        <v>737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140</v>
      </c>
      <c r="AU164" s="6" t="s">
        <v>82</v>
      </c>
    </row>
    <row r="165" spans="2:63" s="132" customFormat="1" ht="30.75" customHeight="1">
      <c r="B165" s="133"/>
      <c r="C165" s="134"/>
      <c r="D165" s="134" t="s">
        <v>73</v>
      </c>
      <c r="E165" s="143" t="s">
        <v>138</v>
      </c>
      <c r="F165" s="143" t="s">
        <v>242</v>
      </c>
      <c r="G165" s="134"/>
      <c r="H165" s="134"/>
      <c r="J165" s="144">
        <f>$BK$165</f>
        <v>0</v>
      </c>
      <c r="K165" s="134"/>
      <c r="L165" s="137"/>
      <c r="M165" s="138"/>
      <c r="N165" s="134"/>
      <c r="O165" s="134"/>
      <c r="P165" s="139">
        <f>SUM($P$166:$P$172)</f>
        <v>0</v>
      </c>
      <c r="Q165" s="134"/>
      <c r="R165" s="139">
        <f>SUM($R$166:$R$172)</f>
        <v>103.7843653</v>
      </c>
      <c r="S165" s="134"/>
      <c r="T165" s="140">
        <f>SUM($T$166:$T$172)</f>
        <v>0</v>
      </c>
      <c r="AR165" s="141" t="s">
        <v>20</v>
      </c>
      <c r="AT165" s="141" t="s">
        <v>73</v>
      </c>
      <c r="AU165" s="141" t="s">
        <v>20</v>
      </c>
      <c r="AY165" s="141" t="s">
        <v>131</v>
      </c>
      <c r="BK165" s="142">
        <f>SUM($BK$166:$BK$172)</f>
        <v>0</v>
      </c>
    </row>
    <row r="166" spans="2:65" s="6" customFormat="1" ht="15.75" customHeight="1">
      <c r="B166" s="23"/>
      <c r="C166" s="145" t="s">
        <v>186</v>
      </c>
      <c r="D166" s="145" t="s">
        <v>134</v>
      </c>
      <c r="E166" s="146" t="s">
        <v>506</v>
      </c>
      <c r="F166" s="147" t="s">
        <v>507</v>
      </c>
      <c r="G166" s="148" t="s">
        <v>173</v>
      </c>
      <c r="H166" s="149">
        <v>54.89</v>
      </c>
      <c r="I166" s="150"/>
      <c r="J166" s="151">
        <f>ROUND($I$166*$H$166,2)</f>
        <v>0</v>
      </c>
      <c r="K166" s="147"/>
      <c r="L166" s="43"/>
      <c r="M166" s="152"/>
      <c r="N166" s="153" t="s">
        <v>45</v>
      </c>
      <c r="O166" s="24"/>
      <c r="P166" s="24"/>
      <c r="Q166" s="154">
        <v>1.89077</v>
      </c>
      <c r="R166" s="154">
        <f>$Q$166*$H$166</f>
        <v>103.7843653</v>
      </c>
      <c r="S166" s="154">
        <v>0</v>
      </c>
      <c r="T166" s="155">
        <f>$S$166*$H$166</f>
        <v>0</v>
      </c>
      <c r="AR166" s="89" t="s">
        <v>138</v>
      </c>
      <c r="AT166" s="89" t="s">
        <v>134</v>
      </c>
      <c r="AU166" s="89" t="s">
        <v>82</v>
      </c>
      <c r="AY166" s="6" t="s">
        <v>131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138</v>
      </c>
      <c r="BM166" s="89" t="s">
        <v>738</v>
      </c>
    </row>
    <row r="167" spans="2:47" s="6" customFormat="1" ht="16.5" customHeight="1">
      <c r="B167" s="23"/>
      <c r="C167" s="24"/>
      <c r="D167" s="157" t="s">
        <v>140</v>
      </c>
      <c r="E167" s="24"/>
      <c r="F167" s="158" t="s">
        <v>509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140</v>
      </c>
      <c r="AU167" s="6" t="s">
        <v>82</v>
      </c>
    </row>
    <row r="168" spans="2:51" s="6" customFormat="1" ht="15.75" customHeight="1">
      <c r="B168" s="169"/>
      <c r="C168" s="170"/>
      <c r="D168" s="171" t="s">
        <v>162</v>
      </c>
      <c r="E168" s="170"/>
      <c r="F168" s="172" t="s">
        <v>739</v>
      </c>
      <c r="G168" s="170"/>
      <c r="H168" s="173">
        <v>46.09</v>
      </c>
      <c r="J168" s="170"/>
      <c r="K168" s="170"/>
      <c r="L168" s="174"/>
      <c r="M168" s="175"/>
      <c r="N168" s="170"/>
      <c r="O168" s="170"/>
      <c r="P168" s="170"/>
      <c r="Q168" s="170"/>
      <c r="R168" s="170"/>
      <c r="S168" s="170"/>
      <c r="T168" s="176"/>
      <c r="AT168" s="177" t="s">
        <v>162</v>
      </c>
      <c r="AU168" s="177" t="s">
        <v>82</v>
      </c>
      <c r="AV168" s="177" t="s">
        <v>82</v>
      </c>
      <c r="AW168" s="177" t="s">
        <v>106</v>
      </c>
      <c r="AX168" s="177" t="s">
        <v>74</v>
      </c>
      <c r="AY168" s="177" t="s">
        <v>131</v>
      </c>
    </row>
    <row r="169" spans="2:51" s="6" customFormat="1" ht="15.75" customHeight="1">
      <c r="B169" s="169"/>
      <c r="C169" s="170"/>
      <c r="D169" s="171" t="s">
        <v>162</v>
      </c>
      <c r="E169" s="170"/>
      <c r="F169" s="172" t="s">
        <v>740</v>
      </c>
      <c r="G169" s="170"/>
      <c r="H169" s="173">
        <v>8.8</v>
      </c>
      <c r="J169" s="170"/>
      <c r="K169" s="170"/>
      <c r="L169" s="174"/>
      <c r="M169" s="175"/>
      <c r="N169" s="170"/>
      <c r="O169" s="170"/>
      <c r="P169" s="170"/>
      <c r="Q169" s="170"/>
      <c r="R169" s="170"/>
      <c r="S169" s="170"/>
      <c r="T169" s="176"/>
      <c r="AT169" s="177" t="s">
        <v>162</v>
      </c>
      <c r="AU169" s="177" t="s">
        <v>82</v>
      </c>
      <c r="AV169" s="177" t="s">
        <v>82</v>
      </c>
      <c r="AW169" s="177" t="s">
        <v>106</v>
      </c>
      <c r="AX169" s="177" t="s">
        <v>74</v>
      </c>
      <c r="AY169" s="177" t="s">
        <v>131</v>
      </c>
    </row>
    <row r="170" spans="2:51" s="6" customFormat="1" ht="15.75" customHeight="1">
      <c r="B170" s="181"/>
      <c r="C170" s="182"/>
      <c r="D170" s="171" t="s">
        <v>162</v>
      </c>
      <c r="E170" s="182"/>
      <c r="F170" s="183" t="s">
        <v>429</v>
      </c>
      <c r="G170" s="182"/>
      <c r="H170" s="184">
        <v>54.89</v>
      </c>
      <c r="J170" s="182"/>
      <c r="K170" s="182"/>
      <c r="L170" s="185"/>
      <c r="M170" s="186"/>
      <c r="N170" s="182"/>
      <c r="O170" s="182"/>
      <c r="P170" s="182"/>
      <c r="Q170" s="182"/>
      <c r="R170" s="182"/>
      <c r="S170" s="182"/>
      <c r="T170" s="187"/>
      <c r="AT170" s="188" t="s">
        <v>162</v>
      </c>
      <c r="AU170" s="188" t="s">
        <v>82</v>
      </c>
      <c r="AV170" s="188" t="s">
        <v>138</v>
      </c>
      <c r="AW170" s="188" t="s">
        <v>106</v>
      </c>
      <c r="AX170" s="188" t="s">
        <v>20</v>
      </c>
      <c r="AY170" s="188" t="s">
        <v>131</v>
      </c>
    </row>
    <row r="171" spans="2:65" s="6" customFormat="1" ht="15.75" customHeight="1">
      <c r="B171" s="23"/>
      <c r="C171" s="145" t="s">
        <v>741</v>
      </c>
      <c r="D171" s="145" t="s">
        <v>134</v>
      </c>
      <c r="E171" s="146" t="s">
        <v>742</v>
      </c>
      <c r="F171" s="147" t="s">
        <v>743</v>
      </c>
      <c r="G171" s="148" t="s">
        <v>137</v>
      </c>
      <c r="H171" s="149">
        <v>22</v>
      </c>
      <c r="I171" s="150"/>
      <c r="J171" s="151">
        <f>ROUND($I$171*$H$171,2)</f>
        <v>0</v>
      </c>
      <c r="K171" s="147"/>
      <c r="L171" s="43"/>
      <c r="M171" s="152"/>
      <c r="N171" s="153" t="s">
        <v>45</v>
      </c>
      <c r="O171" s="24"/>
      <c r="P171" s="24"/>
      <c r="Q171" s="154">
        <v>0</v>
      </c>
      <c r="R171" s="154">
        <f>$Q$171*$H$171</f>
        <v>0</v>
      </c>
      <c r="S171" s="154">
        <v>0</v>
      </c>
      <c r="T171" s="155">
        <f>$S$171*$H$171</f>
        <v>0</v>
      </c>
      <c r="AR171" s="89" t="s">
        <v>138</v>
      </c>
      <c r="AT171" s="89" t="s">
        <v>134</v>
      </c>
      <c r="AU171" s="89" t="s">
        <v>82</v>
      </c>
      <c r="AY171" s="6" t="s">
        <v>131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9" t="s">
        <v>20</v>
      </c>
      <c r="BK171" s="156">
        <f>ROUND($I$171*$H$171,2)</f>
        <v>0</v>
      </c>
      <c r="BL171" s="89" t="s">
        <v>138</v>
      </c>
      <c r="BM171" s="89" t="s">
        <v>744</v>
      </c>
    </row>
    <row r="172" spans="2:47" s="6" customFormat="1" ht="16.5" customHeight="1">
      <c r="B172" s="23"/>
      <c r="C172" s="24"/>
      <c r="D172" s="157" t="s">
        <v>140</v>
      </c>
      <c r="E172" s="24"/>
      <c r="F172" s="158" t="s">
        <v>745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140</v>
      </c>
      <c r="AU172" s="6" t="s">
        <v>82</v>
      </c>
    </row>
    <row r="173" spans="2:63" s="132" customFormat="1" ht="30.75" customHeight="1">
      <c r="B173" s="133"/>
      <c r="C173" s="134"/>
      <c r="D173" s="134" t="s">
        <v>73</v>
      </c>
      <c r="E173" s="143" t="s">
        <v>248</v>
      </c>
      <c r="F173" s="143" t="s">
        <v>79</v>
      </c>
      <c r="G173" s="134"/>
      <c r="H173" s="134"/>
      <c r="J173" s="144">
        <f>$BK$173</f>
        <v>0</v>
      </c>
      <c r="K173" s="134"/>
      <c r="L173" s="137"/>
      <c r="M173" s="138"/>
      <c r="N173" s="134"/>
      <c r="O173" s="134"/>
      <c r="P173" s="139">
        <f>SUM($P$174:$P$192)</f>
        <v>0</v>
      </c>
      <c r="Q173" s="134"/>
      <c r="R173" s="139">
        <f>SUM($R$174:$R$192)</f>
        <v>12.38344</v>
      </c>
      <c r="S173" s="134"/>
      <c r="T173" s="140">
        <f>SUM($T$174:$T$192)</f>
        <v>0</v>
      </c>
      <c r="AR173" s="141" t="s">
        <v>20</v>
      </c>
      <c r="AT173" s="141" t="s">
        <v>73</v>
      </c>
      <c r="AU173" s="141" t="s">
        <v>20</v>
      </c>
      <c r="AY173" s="141" t="s">
        <v>131</v>
      </c>
      <c r="BK173" s="142">
        <f>SUM($BK$174:$BK$192)</f>
        <v>0</v>
      </c>
    </row>
    <row r="174" spans="2:65" s="6" customFormat="1" ht="15.75" customHeight="1">
      <c r="B174" s="23"/>
      <c r="C174" s="145" t="s">
        <v>746</v>
      </c>
      <c r="D174" s="145" t="s">
        <v>134</v>
      </c>
      <c r="E174" s="146" t="s">
        <v>747</v>
      </c>
      <c r="F174" s="147" t="s">
        <v>748</v>
      </c>
      <c r="G174" s="148" t="s">
        <v>137</v>
      </c>
      <c r="H174" s="149">
        <v>22</v>
      </c>
      <c r="I174" s="150"/>
      <c r="J174" s="151">
        <f>ROUND($I$174*$H$174,2)</f>
        <v>0</v>
      </c>
      <c r="K174" s="147"/>
      <c r="L174" s="43"/>
      <c r="M174" s="152"/>
      <c r="N174" s="153" t="s">
        <v>45</v>
      </c>
      <c r="O174" s="24"/>
      <c r="P174" s="24"/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138</v>
      </c>
      <c r="AT174" s="89" t="s">
        <v>134</v>
      </c>
      <c r="AU174" s="89" t="s">
        <v>82</v>
      </c>
      <c r="AY174" s="6" t="s">
        <v>131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138</v>
      </c>
      <c r="BM174" s="89" t="s">
        <v>749</v>
      </c>
    </row>
    <row r="175" spans="2:47" s="6" customFormat="1" ht="16.5" customHeight="1">
      <c r="B175" s="23"/>
      <c r="C175" s="24"/>
      <c r="D175" s="157" t="s">
        <v>140</v>
      </c>
      <c r="E175" s="24"/>
      <c r="F175" s="158" t="s">
        <v>750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140</v>
      </c>
      <c r="AU175" s="6" t="s">
        <v>82</v>
      </c>
    </row>
    <row r="176" spans="2:51" s="6" customFormat="1" ht="15.75" customHeight="1">
      <c r="B176" s="169"/>
      <c r="C176" s="170"/>
      <c r="D176" s="171" t="s">
        <v>162</v>
      </c>
      <c r="E176" s="170"/>
      <c r="F176" s="172" t="s">
        <v>661</v>
      </c>
      <c r="G176" s="170"/>
      <c r="H176" s="173">
        <v>22</v>
      </c>
      <c r="J176" s="170"/>
      <c r="K176" s="170"/>
      <c r="L176" s="174"/>
      <c r="M176" s="175"/>
      <c r="N176" s="170"/>
      <c r="O176" s="170"/>
      <c r="P176" s="170"/>
      <c r="Q176" s="170"/>
      <c r="R176" s="170"/>
      <c r="S176" s="170"/>
      <c r="T176" s="176"/>
      <c r="AT176" s="177" t="s">
        <v>162</v>
      </c>
      <c r="AU176" s="177" t="s">
        <v>82</v>
      </c>
      <c r="AV176" s="177" t="s">
        <v>82</v>
      </c>
      <c r="AW176" s="177" t="s">
        <v>106</v>
      </c>
      <c r="AX176" s="177" t="s">
        <v>20</v>
      </c>
      <c r="AY176" s="177" t="s">
        <v>131</v>
      </c>
    </row>
    <row r="177" spans="2:65" s="6" customFormat="1" ht="15.75" customHeight="1">
      <c r="B177" s="23"/>
      <c r="C177" s="145" t="s">
        <v>751</v>
      </c>
      <c r="D177" s="145" t="s">
        <v>134</v>
      </c>
      <c r="E177" s="146" t="s">
        <v>250</v>
      </c>
      <c r="F177" s="147" t="s">
        <v>251</v>
      </c>
      <c r="G177" s="148" t="s">
        <v>137</v>
      </c>
      <c r="H177" s="149">
        <v>55.5</v>
      </c>
      <c r="I177" s="150"/>
      <c r="J177" s="151">
        <f>ROUND($I$177*$H$177,2)</f>
        <v>0</v>
      </c>
      <c r="K177" s="147"/>
      <c r="L177" s="43"/>
      <c r="M177" s="152"/>
      <c r="N177" s="153" t="s">
        <v>45</v>
      </c>
      <c r="O177" s="24"/>
      <c r="P177" s="24"/>
      <c r="Q177" s="154">
        <v>0</v>
      </c>
      <c r="R177" s="154">
        <f>$Q$177*$H$177</f>
        <v>0</v>
      </c>
      <c r="S177" s="154">
        <v>0</v>
      </c>
      <c r="T177" s="155">
        <f>$S$177*$H$177</f>
        <v>0</v>
      </c>
      <c r="AR177" s="89" t="s">
        <v>138</v>
      </c>
      <c r="AT177" s="89" t="s">
        <v>134</v>
      </c>
      <c r="AU177" s="89" t="s">
        <v>82</v>
      </c>
      <c r="AY177" s="6" t="s">
        <v>131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138</v>
      </c>
      <c r="BM177" s="89" t="s">
        <v>752</v>
      </c>
    </row>
    <row r="178" spans="2:47" s="6" customFormat="1" ht="16.5" customHeight="1">
      <c r="B178" s="23"/>
      <c r="C178" s="24"/>
      <c r="D178" s="157" t="s">
        <v>140</v>
      </c>
      <c r="E178" s="24"/>
      <c r="F178" s="158" t="s">
        <v>253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140</v>
      </c>
      <c r="AU178" s="6" t="s">
        <v>82</v>
      </c>
    </row>
    <row r="179" spans="2:51" s="6" customFormat="1" ht="15.75" customHeight="1">
      <c r="B179" s="169"/>
      <c r="C179" s="170"/>
      <c r="D179" s="171" t="s">
        <v>162</v>
      </c>
      <c r="E179" s="170"/>
      <c r="F179" s="172" t="s">
        <v>672</v>
      </c>
      <c r="G179" s="170"/>
      <c r="H179" s="173">
        <v>55.5</v>
      </c>
      <c r="J179" s="170"/>
      <c r="K179" s="170"/>
      <c r="L179" s="174"/>
      <c r="M179" s="175"/>
      <c r="N179" s="170"/>
      <c r="O179" s="170"/>
      <c r="P179" s="170"/>
      <c r="Q179" s="170"/>
      <c r="R179" s="170"/>
      <c r="S179" s="170"/>
      <c r="T179" s="176"/>
      <c r="AT179" s="177" t="s">
        <v>162</v>
      </c>
      <c r="AU179" s="177" t="s">
        <v>82</v>
      </c>
      <c r="AV179" s="177" t="s">
        <v>82</v>
      </c>
      <c r="AW179" s="177" t="s">
        <v>106</v>
      </c>
      <c r="AX179" s="177" t="s">
        <v>20</v>
      </c>
      <c r="AY179" s="177" t="s">
        <v>131</v>
      </c>
    </row>
    <row r="180" spans="2:65" s="6" customFormat="1" ht="15.75" customHeight="1">
      <c r="B180" s="23"/>
      <c r="C180" s="145" t="s">
        <v>753</v>
      </c>
      <c r="D180" s="145" t="s">
        <v>134</v>
      </c>
      <c r="E180" s="146" t="s">
        <v>754</v>
      </c>
      <c r="F180" s="147" t="s">
        <v>755</v>
      </c>
      <c r="G180" s="148" t="s">
        <v>137</v>
      </c>
      <c r="H180" s="149">
        <v>55.5</v>
      </c>
      <c r="I180" s="150"/>
      <c r="J180" s="151">
        <f>ROUND($I$180*$H$180,2)</f>
        <v>0</v>
      </c>
      <c r="K180" s="147"/>
      <c r="L180" s="43"/>
      <c r="M180" s="152"/>
      <c r="N180" s="153" t="s">
        <v>45</v>
      </c>
      <c r="O180" s="24"/>
      <c r="P180" s="24"/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9" t="s">
        <v>138</v>
      </c>
      <c r="AT180" s="89" t="s">
        <v>134</v>
      </c>
      <c r="AU180" s="89" t="s">
        <v>82</v>
      </c>
      <c r="AY180" s="6" t="s">
        <v>131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20</v>
      </c>
      <c r="BK180" s="156">
        <f>ROUND($I$180*$H$180,2)</f>
        <v>0</v>
      </c>
      <c r="BL180" s="89" t="s">
        <v>138</v>
      </c>
      <c r="BM180" s="89" t="s">
        <v>756</v>
      </c>
    </row>
    <row r="181" spans="2:47" s="6" customFormat="1" ht="27" customHeight="1">
      <c r="B181" s="23"/>
      <c r="C181" s="24"/>
      <c r="D181" s="157" t="s">
        <v>140</v>
      </c>
      <c r="E181" s="24"/>
      <c r="F181" s="158" t="s">
        <v>757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140</v>
      </c>
      <c r="AU181" s="6" t="s">
        <v>82</v>
      </c>
    </row>
    <row r="182" spans="2:51" s="6" customFormat="1" ht="15.75" customHeight="1">
      <c r="B182" s="169"/>
      <c r="C182" s="170"/>
      <c r="D182" s="171" t="s">
        <v>162</v>
      </c>
      <c r="E182" s="170"/>
      <c r="F182" s="172" t="s">
        <v>672</v>
      </c>
      <c r="G182" s="170"/>
      <c r="H182" s="173">
        <v>55.5</v>
      </c>
      <c r="J182" s="170"/>
      <c r="K182" s="170"/>
      <c r="L182" s="174"/>
      <c r="M182" s="175"/>
      <c r="N182" s="170"/>
      <c r="O182" s="170"/>
      <c r="P182" s="170"/>
      <c r="Q182" s="170"/>
      <c r="R182" s="170"/>
      <c r="S182" s="170"/>
      <c r="T182" s="176"/>
      <c r="AT182" s="177" t="s">
        <v>162</v>
      </c>
      <c r="AU182" s="177" t="s">
        <v>82</v>
      </c>
      <c r="AV182" s="177" t="s">
        <v>82</v>
      </c>
      <c r="AW182" s="177" t="s">
        <v>106</v>
      </c>
      <c r="AX182" s="177" t="s">
        <v>20</v>
      </c>
      <c r="AY182" s="177" t="s">
        <v>131</v>
      </c>
    </row>
    <row r="183" spans="2:65" s="6" customFormat="1" ht="15.75" customHeight="1">
      <c r="B183" s="23"/>
      <c r="C183" s="145" t="s">
        <v>758</v>
      </c>
      <c r="D183" s="145" t="s">
        <v>134</v>
      </c>
      <c r="E183" s="146" t="s">
        <v>759</v>
      </c>
      <c r="F183" s="147" t="s">
        <v>760</v>
      </c>
      <c r="G183" s="148" t="s">
        <v>137</v>
      </c>
      <c r="H183" s="149">
        <v>55.5</v>
      </c>
      <c r="I183" s="150"/>
      <c r="J183" s="151">
        <f>ROUND($I$183*$H$183,2)</f>
        <v>0</v>
      </c>
      <c r="K183" s="147"/>
      <c r="L183" s="43"/>
      <c r="M183" s="152"/>
      <c r="N183" s="153" t="s">
        <v>45</v>
      </c>
      <c r="O183" s="24"/>
      <c r="P183" s="24"/>
      <c r="Q183" s="154">
        <v>0.14688</v>
      </c>
      <c r="R183" s="154">
        <f>$Q$183*$H$183</f>
        <v>8.15184</v>
      </c>
      <c r="S183" s="154">
        <v>0</v>
      </c>
      <c r="T183" s="155">
        <f>$S$183*$H$183</f>
        <v>0</v>
      </c>
      <c r="AR183" s="89" t="s">
        <v>138</v>
      </c>
      <c r="AT183" s="89" t="s">
        <v>134</v>
      </c>
      <c r="AU183" s="89" t="s">
        <v>82</v>
      </c>
      <c r="AY183" s="6" t="s">
        <v>131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20</v>
      </c>
      <c r="BK183" s="156">
        <f>ROUND($I$183*$H$183,2)</f>
        <v>0</v>
      </c>
      <c r="BL183" s="89" t="s">
        <v>138</v>
      </c>
      <c r="BM183" s="89" t="s">
        <v>761</v>
      </c>
    </row>
    <row r="184" spans="2:47" s="6" customFormat="1" ht="16.5" customHeight="1">
      <c r="B184" s="23"/>
      <c r="C184" s="24"/>
      <c r="D184" s="157" t="s">
        <v>140</v>
      </c>
      <c r="E184" s="24"/>
      <c r="F184" s="158" t="s">
        <v>762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140</v>
      </c>
      <c r="AU184" s="6" t="s">
        <v>82</v>
      </c>
    </row>
    <row r="185" spans="2:65" s="6" customFormat="1" ht="15.75" customHeight="1">
      <c r="B185" s="23"/>
      <c r="C185" s="145" t="s">
        <v>763</v>
      </c>
      <c r="D185" s="145" t="s">
        <v>134</v>
      </c>
      <c r="E185" s="146" t="s">
        <v>764</v>
      </c>
      <c r="F185" s="147" t="s">
        <v>765</v>
      </c>
      <c r="G185" s="148" t="s">
        <v>137</v>
      </c>
      <c r="H185" s="149">
        <v>74</v>
      </c>
      <c r="I185" s="150"/>
      <c r="J185" s="151">
        <f>ROUND($I$185*$H$185,2)</f>
        <v>0</v>
      </c>
      <c r="K185" s="147"/>
      <c r="L185" s="43"/>
      <c r="M185" s="152"/>
      <c r="N185" s="153" t="s">
        <v>45</v>
      </c>
      <c r="O185" s="24"/>
      <c r="P185" s="24"/>
      <c r="Q185" s="154">
        <v>0.0004</v>
      </c>
      <c r="R185" s="154">
        <f>$Q$185*$H$185</f>
        <v>0.0296</v>
      </c>
      <c r="S185" s="154">
        <v>0</v>
      </c>
      <c r="T185" s="155">
        <f>$S$185*$H$185</f>
        <v>0</v>
      </c>
      <c r="AR185" s="89" t="s">
        <v>138</v>
      </c>
      <c r="AT185" s="89" t="s">
        <v>134</v>
      </c>
      <c r="AU185" s="89" t="s">
        <v>82</v>
      </c>
      <c r="AY185" s="6" t="s">
        <v>131</v>
      </c>
      <c r="BE185" s="156">
        <f>IF($N$185="základní",$J$185,0)</f>
        <v>0</v>
      </c>
      <c r="BF185" s="156">
        <f>IF($N$185="snížená",$J$185,0)</f>
        <v>0</v>
      </c>
      <c r="BG185" s="156">
        <f>IF($N$185="zákl. přenesená",$J$185,0)</f>
        <v>0</v>
      </c>
      <c r="BH185" s="156">
        <f>IF($N$185="sníž. přenesená",$J$185,0)</f>
        <v>0</v>
      </c>
      <c r="BI185" s="156">
        <f>IF($N$185="nulová",$J$185,0)</f>
        <v>0</v>
      </c>
      <c r="BJ185" s="89" t="s">
        <v>20</v>
      </c>
      <c r="BK185" s="156">
        <f>ROUND($I$185*$H$185,2)</f>
        <v>0</v>
      </c>
      <c r="BL185" s="89" t="s">
        <v>138</v>
      </c>
      <c r="BM185" s="89" t="s">
        <v>766</v>
      </c>
    </row>
    <row r="186" spans="2:47" s="6" customFormat="1" ht="16.5" customHeight="1">
      <c r="B186" s="23"/>
      <c r="C186" s="24"/>
      <c r="D186" s="157" t="s">
        <v>140</v>
      </c>
      <c r="E186" s="24"/>
      <c r="F186" s="158" t="s">
        <v>767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140</v>
      </c>
      <c r="AU186" s="6" t="s">
        <v>82</v>
      </c>
    </row>
    <row r="187" spans="2:51" s="6" customFormat="1" ht="15.75" customHeight="1">
      <c r="B187" s="169"/>
      <c r="C187" s="170"/>
      <c r="D187" s="171" t="s">
        <v>162</v>
      </c>
      <c r="E187" s="170"/>
      <c r="F187" s="172" t="s">
        <v>768</v>
      </c>
      <c r="G187" s="170"/>
      <c r="H187" s="173">
        <v>74</v>
      </c>
      <c r="J187" s="170"/>
      <c r="K187" s="170"/>
      <c r="L187" s="174"/>
      <c r="M187" s="175"/>
      <c r="N187" s="170"/>
      <c r="O187" s="170"/>
      <c r="P187" s="170"/>
      <c r="Q187" s="170"/>
      <c r="R187" s="170"/>
      <c r="S187" s="170"/>
      <c r="T187" s="176"/>
      <c r="AT187" s="177" t="s">
        <v>162</v>
      </c>
      <c r="AU187" s="177" t="s">
        <v>82</v>
      </c>
      <c r="AV187" s="177" t="s">
        <v>82</v>
      </c>
      <c r="AW187" s="177" t="s">
        <v>106</v>
      </c>
      <c r="AX187" s="177" t="s">
        <v>20</v>
      </c>
      <c r="AY187" s="177" t="s">
        <v>131</v>
      </c>
    </row>
    <row r="188" spans="2:65" s="6" customFormat="1" ht="15.75" customHeight="1">
      <c r="B188" s="23"/>
      <c r="C188" s="145" t="s">
        <v>769</v>
      </c>
      <c r="D188" s="145" t="s">
        <v>134</v>
      </c>
      <c r="E188" s="146" t="s">
        <v>770</v>
      </c>
      <c r="F188" s="147" t="s">
        <v>771</v>
      </c>
      <c r="G188" s="148" t="s">
        <v>137</v>
      </c>
      <c r="H188" s="149">
        <v>22</v>
      </c>
      <c r="I188" s="150"/>
      <c r="J188" s="151">
        <f>ROUND($I$188*$H$188,2)</f>
        <v>0</v>
      </c>
      <c r="K188" s="147"/>
      <c r="L188" s="43"/>
      <c r="M188" s="152"/>
      <c r="N188" s="153" t="s">
        <v>45</v>
      </c>
      <c r="O188" s="24"/>
      <c r="P188" s="24"/>
      <c r="Q188" s="154">
        <v>0.101</v>
      </c>
      <c r="R188" s="154">
        <f>$Q$188*$H$188</f>
        <v>2.222</v>
      </c>
      <c r="S188" s="154">
        <v>0</v>
      </c>
      <c r="T188" s="155">
        <f>$S$188*$H$188</f>
        <v>0</v>
      </c>
      <c r="AR188" s="89" t="s">
        <v>138</v>
      </c>
      <c r="AT188" s="89" t="s">
        <v>134</v>
      </c>
      <c r="AU188" s="89" t="s">
        <v>82</v>
      </c>
      <c r="AY188" s="6" t="s">
        <v>131</v>
      </c>
      <c r="BE188" s="156">
        <f>IF($N$188="základní",$J$188,0)</f>
        <v>0</v>
      </c>
      <c r="BF188" s="156">
        <f>IF($N$188="snížená",$J$188,0)</f>
        <v>0</v>
      </c>
      <c r="BG188" s="156">
        <f>IF($N$188="zákl. přenesená",$J$188,0)</f>
        <v>0</v>
      </c>
      <c r="BH188" s="156">
        <f>IF($N$188="sníž. přenesená",$J$188,0)</f>
        <v>0</v>
      </c>
      <c r="BI188" s="156">
        <f>IF($N$188="nulová",$J$188,0)</f>
        <v>0</v>
      </c>
      <c r="BJ188" s="89" t="s">
        <v>20</v>
      </c>
      <c r="BK188" s="156">
        <f>ROUND($I$188*$H$188,2)</f>
        <v>0</v>
      </c>
      <c r="BL188" s="89" t="s">
        <v>138</v>
      </c>
      <c r="BM188" s="89" t="s">
        <v>772</v>
      </c>
    </row>
    <row r="189" spans="2:47" s="6" customFormat="1" ht="38.25" customHeight="1">
      <c r="B189" s="23"/>
      <c r="C189" s="24"/>
      <c r="D189" s="157" t="s">
        <v>140</v>
      </c>
      <c r="E189" s="24"/>
      <c r="F189" s="158" t="s">
        <v>773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140</v>
      </c>
      <c r="AU189" s="6" t="s">
        <v>82</v>
      </c>
    </row>
    <row r="190" spans="2:51" s="6" customFormat="1" ht="15.75" customHeight="1">
      <c r="B190" s="169"/>
      <c r="C190" s="170"/>
      <c r="D190" s="171" t="s">
        <v>162</v>
      </c>
      <c r="E190" s="170"/>
      <c r="F190" s="172" t="s">
        <v>661</v>
      </c>
      <c r="G190" s="170"/>
      <c r="H190" s="173">
        <v>22</v>
      </c>
      <c r="J190" s="170"/>
      <c r="K190" s="170"/>
      <c r="L190" s="174"/>
      <c r="M190" s="175"/>
      <c r="N190" s="170"/>
      <c r="O190" s="170"/>
      <c r="P190" s="170"/>
      <c r="Q190" s="170"/>
      <c r="R190" s="170"/>
      <c r="S190" s="170"/>
      <c r="T190" s="176"/>
      <c r="AT190" s="177" t="s">
        <v>162</v>
      </c>
      <c r="AU190" s="177" t="s">
        <v>82</v>
      </c>
      <c r="AV190" s="177" t="s">
        <v>82</v>
      </c>
      <c r="AW190" s="177" t="s">
        <v>106</v>
      </c>
      <c r="AX190" s="177" t="s">
        <v>20</v>
      </c>
      <c r="AY190" s="177" t="s">
        <v>131</v>
      </c>
    </row>
    <row r="191" spans="2:65" s="6" customFormat="1" ht="15.75" customHeight="1">
      <c r="B191" s="23"/>
      <c r="C191" s="159" t="s">
        <v>774</v>
      </c>
      <c r="D191" s="159" t="s">
        <v>155</v>
      </c>
      <c r="E191" s="160" t="s">
        <v>775</v>
      </c>
      <c r="F191" s="161" t="s">
        <v>776</v>
      </c>
      <c r="G191" s="162" t="s">
        <v>137</v>
      </c>
      <c r="H191" s="163">
        <v>22</v>
      </c>
      <c r="I191" s="164"/>
      <c r="J191" s="165">
        <f>ROUND($I$191*$H$191,2)</f>
        <v>0</v>
      </c>
      <c r="K191" s="161"/>
      <c r="L191" s="166"/>
      <c r="M191" s="167"/>
      <c r="N191" s="168" t="s">
        <v>45</v>
      </c>
      <c r="O191" s="24"/>
      <c r="P191" s="24"/>
      <c r="Q191" s="154">
        <v>0.09</v>
      </c>
      <c r="R191" s="154">
        <f>$Q$191*$H$191</f>
        <v>1.98</v>
      </c>
      <c r="S191" s="154">
        <v>0</v>
      </c>
      <c r="T191" s="155">
        <f>$S$191*$H$191</f>
        <v>0</v>
      </c>
      <c r="AR191" s="89" t="s">
        <v>159</v>
      </c>
      <c r="AT191" s="89" t="s">
        <v>155</v>
      </c>
      <c r="AU191" s="89" t="s">
        <v>82</v>
      </c>
      <c r="AY191" s="6" t="s">
        <v>131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20</v>
      </c>
      <c r="BK191" s="156">
        <f>ROUND($I$191*$H$191,2)</f>
        <v>0</v>
      </c>
      <c r="BL191" s="89" t="s">
        <v>138</v>
      </c>
      <c r="BM191" s="89" t="s">
        <v>777</v>
      </c>
    </row>
    <row r="192" spans="2:47" s="6" customFormat="1" ht="16.5" customHeight="1">
      <c r="B192" s="23"/>
      <c r="C192" s="24"/>
      <c r="D192" s="157" t="s">
        <v>140</v>
      </c>
      <c r="E192" s="24"/>
      <c r="F192" s="158" t="s">
        <v>778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140</v>
      </c>
      <c r="AU192" s="6" t="s">
        <v>82</v>
      </c>
    </row>
    <row r="193" spans="2:63" s="132" customFormat="1" ht="30.75" customHeight="1">
      <c r="B193" s="133"/>
      <c r="C193" s="134"/>
      <c r="D193" s="134" t="s">
        <v>73</v>
      </c>
      <c r="E193" s="143" t="s">
        <v>186</v>
      </c>
      <c r="F193" s="143" t="s">
        <v>779</v>
      </c>
      <c r="G193" s="134"/>
      <c r="H193" s="134"/>
      <c r="J193" s="144">
        <f>$BK$193</f>
        <v>0</v>
      </c>
      <c r="K193" s="134"/>
      <c r="L193" s="137"/>
      <c r="M193" s="138"/>
      <c r="N193" s="134"/>
      <c r="O193" s="134"/>
      <c r="P193" s="139">
        <f>SUM($P$194:$P$197)</f>
        <v>0</v>
      </c>
      <c r="Q193" s="134"/>
      <c r="R193" s="139">
        <f>SUM($R$194:$R$197)</f>
        <v>0.80455</v>
      </c>
      <c r="S193" s="134"/>
      <c r="T193" s="140">
        <f>SUM($T$194:$T$197)</f>
        <v>0</v>
      </c>
      <c r="AR193" s="141" t="s">
        <v>20</v>
      </c>
      <c r="AT193" s="141" t="s">
        <v>73</v>
      </c>
      <c r="AU193" s="141" t="s">
        <v>20</v>
      </c>
      <c r="AY193" s="141" t="s">
        <v>131</v>
      </c>
      <c r="BK193" s="142">
        <f>SUM($BK$194:$BK$197)</f>
        <v>0</v>
      </c>
    </row>
    <row r="194" spans="2:65" s="6" customFormat="1" ht="15.75" customHeight="1">
      <c r="B194" s="23"/>
      <c r="C194" s="145" t="s">
        <v>780</v>
      </c>
      <c r="D194" s="145" t="s">
        <v>134</v>
      </c>
      <c r="E194" s="146" t="s">
        <v>781</v>
      </c>
      <c r="F194" s="147" t="s">
        <v>782</v>
      </c>
      <c r="G194" s="148" t="s">
        <v>137</v>
      </c>
      <c r="H194" s="149">
        <v>20</v>
      </c>
      <c r="I194" s="150"/>
      <c r="J194" s="151">
        <f>ROUND($I$194*$H$194,2)</f>
        <v>0</v>
      </c>
      <c r="K194" s="147"/>
      <c r="L194" s="43"/>
      <c r="M194" s="152"/>
      <c r="N194" s="153" t="s">
        <v>45</v>
      </c>
      <c r="O194" s="24"/>
      <c r="P194" s="24"/>
      <c r="Q194" s="154">
        <v>0.038</v>
      </c>
      <c r="R194" s="154">
        <f>$Q$194*$H$194</f>
        <v>0.76</v>
      </c>
      <c r="S194" s="154">
        <v>0</v>
      </c>
      <c r="T194" s="155">
        <f>$S$194*$H$194</f>
        <v>0</v>
      </c>
      <c r="AR194" s="89" t="s">
        <v>138</v>
      </c>
      <c r="AT194" s="89" t="s">
        <v>134</v>
      </c>
      <c r="AU194" s="89" t="s">
        <v>82</v>
      </c>
      <c r="AY194" s="6" t="s">
        <v>131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20</v>
      </c>
      <c r="BK194" s="156">
        <f>ROUND($I$194*$H$194,2)</f>
        <v>0</v>
      </c>
      <c r="BL194" s="89" t="s">
        <v>138</v>
      </c>
      <c r="BM194" s="89" t="s">
        <v>783</v>
      </c>
    </row>
    <row r="195" spans="2:47" s="6" customFormat="1" ht="27" customHeight="1">
      <c r="B195" s="23"/>
      <c r="C195" s="24"/>
      <c r="D195" s="157" t="s">
        <v>140</v>
      </c>
      <c r="E195" s="24"/>
      <c r="F195" s="158" t="s">
        <v>784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140</v>
      </c>
      <c r="AU195" s="6" t="s">
        <v>82</v>
      </c>
    </row>
    <row r="196" spans="2:65" s="6" customFormat="1" ht="15.75" customHeight="1">
      <c r="B196" s="23"/>
      <c r="C196" s="145" t="s">
        <v>785</v>
      </c>
      <c r="D196" s="145" t="s">
        <v>134</v>
      </c>
      <c r="E196" s="146" t="s">
        <v>786</v>
      </c>
      <c r="F196" s="147" t="s">
        <v>787</v>
      </c>
      <c r="G196" s="148" t="s">
        <v>137</v>
      </c>
      <c r="H196" s="149">
        <v>5</v>
      </c>
      <c r="I196" s="150"/>
      <c r="J196" s="151">
        <f>ROUND($I$196*$H$196,2)</f>
        <v>0</v>
      </c>
      <c r="K196" s="147"/>
      <c r="L196" s="43"/>
      <c r="M196" s="152"/>
      <c r="N196" s="153" t="s">
        <v>45</v>
      </c>
      <c r="O196" s="24"/>
      <c r="P196" s="24"/>
      <c r="Q196" s="154">
        <v>0.00891</v>
      </c>
      <c r="R196" s="154">
        <f>$Q$196*$H$196</f>
        <v>0.04455</v>
      </c>
      <c r="S196" s="154">
        <v>0</v>
      </c>
      <c r="T196" s="155">
        <f>$S$196*$H$196</f>
        <v>0</v>
      </c>
      <c r="AR196" s="89" t="s">
        <v>138</v>
      </c>
      <c r="AT196" s="89" t="s">
        <v>134</v>
      </c>
      <c r="AU196" s="89" t="s">
        <v>82</v>
      </c>
      <c r="AY196" s="6" t="s">
        <v>131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138</v>
      </c>
      <c r="BM196" s="89" t="s">
        <v>788</v>
      </c>
    </row>
    <row r="197" spans="2:47" s="6" customFormat="1" ht="16.5" customHeight="1">
      <c r="B197" s="23"/>
      <c r="C197" s="24"/>
      <c r="D197" s="157" t="s">
        <v>140</v>
      </c>
      <c r="E197" s="24"/>
      <c r="F197" s="158" t="s">
        <v>789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140</v>
      </c>
      <c r="AU197" s="6" t="s">
        <v>82</v>
      </c>
    </row>
    <row r="198" spans="2:63" s="132" customFormat="1" ht="30.75" customHeight="1">
      <c r="B198" s="133"/>
      <c r="C198" s="134"/>
      <c r="D198" s="134" t="s">
        <v>73</v>
      </c>
      <c r="E198" s="143" t="s">
        <v>159</v>
      </c>
      <c r="F198" s="143" t="s">
        <v>538</v>
      </c>
      <c r="G198" s="134"/>
      <c r="H198" s="134"/>
      <c r="J198" s="144">
        <f>$BK$198</f>
        <v>0</v>
      </c>
      <c r="K198" s="134"/>
      <c r="L198" s="137"/>
      <c r="M198" s="138"/>
      <c r="N198" s="134"/>
      <c r="O198" s="134"/>
      <c r="P198" s="139">
        <f>SUM($P$199:$P$346)</f>
        <v>0</v>
      </c>
      <c r="Q198" s="134"/>
      <c r="R198" s="139">
        <f>SUM($R$199:$R$346)</f>
        <v>21.739147999999997</v>
      </c>
      <c r="S198" s="134"/>
      <c r="T198" s="140">
        <f>SUM($T$199:$T$346)</f>
        <v>0</v>
      </c>
      <c r="AR198" s="141" t="s">
        <v>20</v>
      </c>
      <c r="AT198" s="141" t="s">
        <v>73</v>
      </c>
      <c r="AU198" s="141" t="s">
        <v>20</v>
      </c>
      <c r="AY198" s="141" t="s">
        <v>131</v>
      </c>
      <c r="BK198" s="142">
        <f>SUM($BK$199:$BK$346)</f>
        <v>0</v>
      </c>
    </row>
    <row r="199" spans="2:65" s="6" customFormat="1" ht="15.75" customHeight="1">
      <c r="B199" s="23"/>
      <c r="C199" s="145" t="s">
        <v>164</v>
      </c>
      <c r="D199" s="145" t="s">
        <v>134</v>
      </c>
      <c r="E199" s="146" t="s">
        <v>790</v>
      </c>
      <c r="F199" s="147" t="s">
        <v>791</v>
      </c>
      <c r="G199" s="148" t="s">
        <v>239</v>
      </c>
      <c r="H199" s="149">
        <v>18.8</v>
      </c>
      <c r="I199" s="150"/>
      <c r="J199" s="151">
        <f>ROUND($I$199*$H$199,2)</f>
        <v>0</v>
      </c>
      <c r="K199" s="147"/>
      <c r="L199" s="43"/>
      <c r="M199" s="152"/>
      <c r="N199" s="153" t="s">
        <v>45</v>
      </c>
      <c r="O199" s="24"/>
      <c r="P199" s="24"/>
      <c r="Q199" s="154">
        <v>0</v>
      </c>
      <c r="R199" s="154">
        <f>$Q$199*$H$199</f>
        <v>0</v>
      </c>
      <c r="S199" s="154">
        <v>0</v>
      </c>
      <c r="T199" s="155">
        <f>$S$199*$H$199</f>
        <v>0</v>
      </c>
      <c r="AR199" s="89" t="s">
        <v>138</v>
      </c>
      <c r="AT199" s="89" t="s">
        <v>134</v>
      </c>
      <c r="AU199" s="89" t="s">
        <v>82</v>
      </c>
      <c r="AY199" s="6" t="s">
        <v>131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20</v>
      </c>
      <c r="BK199" s="156">
        <f>ROUND($I$199*$H$199,2)</f>
        <v>0</v>
      </c>
      <c r="BL199" s="89" t="s">
        <v>138</v>
      </c>
      <c r="BM199" s="89" t="s">
        <v>792</v>
      </c>
    </row>
    <row r="200" spans="2:47" s="6" customFormat="1" ht="16.5" customHeight="1">
      <c r="B200" s="23"/>
      <c r="C200" s="24"/>
      <c r="D200" s="157" t="s">
        <v>140</v>
      </c>
      <c r="E200" s="24"/>
      <c r="F200" s="158" t="s">
        <v>793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140</v>
      </c>
      <c r="AU200" s="6" t="s">
        <v>82</v>
      </c>
    </row>
    <row r="201" spans="2:65" s="6" customFormat="1" ht="15.75" customHeight="1">
      <c r="B201" s="23"/>
      <c r="C201" s="159" t="s">
        <v>220</v>
      </c>
      <c r="D201" s="159" t="s">
        <v>155</v>
      </c>
      <c r="E201" s="160" t="s">
        <v>794</v>
      </c>
      <c r="F201" s="161" t="s">
        <v>795</v>
      </c>
      <c r="G201" s="162" t="s">
        <v>288</v>
      </c>
      <c r="H201" s="163">
        <v>4</v>
      </c>
      <c r="I201" s="164"/>
      <c r="J201" s="165">
        <f>ROUND($I$201*$H$201,2)</f>
        <v>0</v>
      </c>
      <c r="K201" s="161"/>
      <c r="L201" s="166"/>
      <c r="M201" s="167"/>
      <c r="N201" s="168" t="s">
        <v>45</v>
      </c>
      <c r="O201" s="24"/>
      <c r="P201" s="24"/>
      <c r="Q201" s="154">
        <v>0.0954</v>
      </c>
      <c r="R201" s="154">
        <f>$Q$201*$H$201</f>
        <v>0.3816</v>
      </c>
      <c r="S201" s="154">
        <v>0</v>
      </c>
      <c r="T201" s="155">
        <f>$S$201*$H$201</f>
        <v>0</v>
      </c>
      <c r="AR201" s="89" t="s">
        <v>159</v>
      </c>
      <c r="AT201" s="89" t="s">
        <v>155</v>
      </c>
      <c r="AU201" s="89" t="s">
        <v>82</v>
      </c>
      <c r="AY201" s="6" t="s">
        <v>131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20</v>
      </c>
      <c r="BK201" s="156">
        <f>ROUND($I$201*$H$201,2)</f>
        <v>0</v>
      </c>
      <c r="BL201" s="89" t="s">
        <v>138</v>
      </c>
      <c r="BM201" s="89" t="s">
        <v>796</v>
      </c>
    </row>
    <row r="202" spans="2:65" s="6" customFormat="1" ht="15.75" customHeight="1">
      <c r="B202" s="23"/>
      <c r="C202" s="162" t="s">
        <v>249</v>
      </c>
      <c r="D202" s="162" t="s">
        <v>155</v>
      </c>
      <c r="E202" s="160" t="s">
        <v>797</v>
      </c>
      <c r="F202" s="161" t="s">
        <v>798</v>
      </c>
      <c r="G202" s="162" t="s">
        <v>288</v>
      </c>
      <c r="H202" s="163">
        <v>15</v>
      </c>
      <c r="I202" s="164"/>
      <c r="J202" s="165">
        <f>ROUND($I$202*$H$202,2)</f>
        <v>0</v>
      </c>
      <c r="K202" s="161"/>
      <c r="L202" s="166"/>
      <c r="M202" s="167"/>
      <c r="N202" s="168" t="s">
        <v>45</v>
      </c>
      <c r="O202" s="24"/>
      <c r="P202" s="24"/>
      <c r="Q202" s="154">
        <v>0</v>
      </c>
      <c r="R202" s="154">
        <f>$Q$202*$H$202</f>
        <v>0</v>
      </c>
      <c r="S202" s="154">
        <v>0</v>
      </c>
      <c r="T202" s="155">
        <f>$S$202*$H$202</f>
        <v>0</v>
      </c>
      <c r="AR202" s="89" t="s">
        <v>159</v>
      </c>
      <c r="AT202" s="89" t="s">
        <v>155</v>
      </c>
      <c r="AU202" s="89" t="s">
        <v>82</v>
      </c>
      <c r="AY202" s="89" t="s">
        <v>131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20</v>
      </c>
      <c r="BK202" s="156">
        <f>ROUND($I$202*$H$202,2)</f>
        <v>0</v>
      </c>
      <c r="BL202" s="89" t="s">
        <v>138</v>
      </c>
      <c r="BM202" s="89" t="s">
        <v>799</v>
      </c>
    </row>
    <row r="203" spans="2:65" s="6" customFormat="1" ht="15.75" customHeight="1">
      <c r="B203" s="23"/>
      <c r="C203" s="148" t="s">
        <v>150</v>
      </c>
      <c r="D203" s="148" t="s">
        <v>134</v>
      </c>
      <c r="E203" s="146" t="s">
        <v>800</v>
      </c>
      <c r="F203" s="147" t="s">
        <v>801</v>
      </c>
      <c r="G203" s="148" t="s">
        <v>239</v>
      </c>
      <c r="H203" s="149">
        <v>399.51</v>
      </c>
      <c r="I203" s="150"/>
      <c r="J203" s="151">
        <f>ROUND($I$203*$H$203,2)</f>
        <v>0</v>
      </c>
      <c r="K203" s="147"/>
      <c r="L203" s="43"/>
      <c r="M203" s="152"/>
      <c r="N203" s="153" t="s">
        <v>45</v>
      </c>
      <c r="O203" s="24"/>
      <c r="P203" s="24"/>
      <c r="Q203" s="154">
        <v>0</v>
      </c>
      <c r="R203" s="154">
        <f>$Q$203*$H$203</f>
        <v>0</v>
      </c>
      <c r="S203" s="154">
        <v>0</v>
      </c>
      <c r="T203" s="155">
        <f>$S$203*$H$203</f>
        <v>0</v>
      </c>
      <c r="AR203" s="89" t="s">
        <v>138</v>
      </c>
      <c r="AT203" s="89" t="s">
        <v>134</v>
      </c>
      <c r="AU203" s="89" t="s">
        <v>82</v>
      </c>
      <c r="AY203" s="89" t="s">
        <v>131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20</v>
      </c>
      <c r="BK203" s="156">
        <f>ROUND($I$203*$H$203,2)</f>
        <v>0</v>
      </c>
      <c r="BL203" s="89" t="s">
        <v>138</v>
      </c>
      <c r="BM203" s="89" t="s">
        <v>802</v>
      </c>
    </row>
    <row r="204" spans="2:47" s="6" customFormat="1" ht="16.5" customHeight="1">
      <c r="B204" s="23"/>
      <c r="C204" s="24"/>
      <c r="D204" s="157" t="s">
        <v>140</v>
      </c>
      <c r="E204" s="24"/>
      <c r="F204" s="158" t="s">
        <v>803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140</v>
      </c>
      <c r="AU204" s="6" t="s">
        <v>82</v>
      </c>
    </row>
    <row r="205" spans="2:51" s="6" customFormat="1" ht="15.75" customHeight="1">
      <c r="B205" s="169"/>
      <c r="C205" s="170"/>
      <c r="D205" s="171" t="s">
        <v>162</v>
      </c>
      <c r="E205" s="170"/>
      <c r="F205" s="172" t="s">
        <v>804</v>
      </c>
      <c r="G205" s="170"/>
      <c r="H205" s="173">
        <v>395.61</v>
      </c>
      <c r="J205" s="170"/>
      <c r="K205" s="170"/>
      <c r="L205" s="174"/>
      <c r="M205" s="175"/>
      <c r="N205" s="170"/>
      <c r="O205" s="170"/>
      <c r="P205" s="170"/>
      <c r="Q205" s="170"/>
      <c r="R205" s="170"/>
      <c r="S205" s="170"/>
      <c r="T205" s="176"/>
      <c r="AT205" s="177" t="s">
        <v>162</v>
      </c>
      <c r="AU205" s="177" t="s">
        <v>82</v>
      </c>
      <c r="AV205" s="177" t="s">
        <v>82</v>
      </c>
      <c r="AW205" s="177" t="s">
        <v>106</v>
      </c>
      <c r="AX205" s="177" t="s">
        <v>74</v>
      </c>
      <c r="AY205" s="177" t="s">
        <v>131</v>
      </c>
    </row>
    <row r="206" spans="2:51" s="6" customFormat="1" ht="15.75" customHeight="1">
      <c r="B206" s="169"/>
      <c r="C206" s="170"/>
      <c r="D206" s="171" t="s">
        <v>162</v>
      </c>
      <c r="E206" s="170"/>
      <c r="F206" s="172" t="s">
        <v>805</v>
      </c>
      <c r="G206" s="170"/>
      <c r="H206" s="173">
        <v>3.9</v>
      </c>
      <c r="J206" s="170"/>
      <c r="K206" s="170"/>
      <c r="L206" s="174"/>
      <c r="M206" s="175"/>
      <c r="N206" s="170"/>
      <c r="O206" s="170"/>
      <c r="P206" s="170"/>
      <c r="Q206" s="170"/>
      <c r="R206" s="170"/>
      <c r="S206" s="170"/>
      <c r="T206" s="176"/>
      <c r="AT206" s="177" t="s">
        <v>162</v>
      </c>
      <c r="AU206" s="177" t="s">
        <v>82</v>
      </c>
      <c r="AV206" s="177" t="s">
        <v>82</v>
      </c>
      <c r="AW206" s="177" t="s">
        <v>106</v>
      </c>
      <c r="AX206" s="177" t="s">
        <v>74</v>
      </c>
      <c r="AY206" s="177" t="s">
        <v>131</v>
      </c>
    </row>
    <row r="207" spans="2:51" s="6" customFormat="1" ht="15.75" customHeight="1">
      <c r="B207" s="181"/>
      <c r="C207" s="182"/>
      <c r="D207" s="171" t="s">
        <v>162</v>
      </c>
      <c r="E207" s="182"/>
      <c r="F207" s="183" t="s">
        <v>429</v>
      </c>
      <c r="G207" s="182"/>
      <c r="H207" s="184">
        <v>399.51</v>
      </c>
      <c r="J207" s="182"/>
      <c r="K207" s="182"/>
      <c r="L207" s="185"/>
      <c r="M207" s="186"/>
      <c r="N207" s="182"/>
      <c r="O207" s="182"/>
      <c r="P207" s="182"/>
      <c r="Q207" s="182"/>
      <c r="R207" s="182"/>
      <c r="S207" s="182"/>
      <c r="T207" s="187"/>
      <c r="AT207" s="188" t="s">
        <v>162</v>
      </c>
      <c r="AU207" s="188" t="s">
        <v>82</v>
      </c>
      <c r="AV207" s="188" t="s">
        <v>138</v>
      </c>
      <c r="AW207" s="188" t="s">
        <v>106</v>
      </c>
      <c r="AX207" s="188" t="s">
        <v>20</v>
      </c>
      <c r="AY207" s="188" t="s">
        <v>131</v>
      </c>
    </row>
    <row r="208" spans="2:65" s="6" customFormat="1" ht="15.75" customHeight="1">
      <c r="B208" s="23"/>
      <c r="C208" s="159" t="s">
        <v>7</v>
      </c>
      <c r="D208" s="159" t="s">
        <v>155</v>
      </c>
      <c r="E208" s="160" t="s">
        <v>806</v>
      </c>
      <c r="F208" s="161" t="s">
        <v>807</v>
      </c>
      <c r="G208" s="162" t="s">
        <v>288</v>
      </c>
      <c r="H208" s="163">
        <v>70</v>
      </c>
      <c r="I208" s="164"/>
      <c r="J208" s="165">
        <f>ROUND($I$208*$H$208,2)</f>
        <v>0</v>
      </c>
      <c r="K208" s="161"/>
      <c r="L208" s="166"/>
      <c r="M208" s="167"/>
      <c r="N208" s="168" t="s">
        <v>45</v>
      </c>
      <c r="O208" s="24"/>
      <c r="P208" s="24"/>
      <c r="Q208" s="154">
        <v>0.2028</v>
      </c>
      <c r="R208" s="154">
        <f>$Q$208*$H$208</f>
        <v>14.196</v>
      </c>
      <c r="S208" s="154">
        <v>0</v>
      </c>
      <c r="T208" s="155">
        <f>$S$208*$H$208</f>
        <v>0</v>
      </c>
      <c r="AR208" s="89" t="s">
        <v>159</v>
      </c>
      <c r="AT208" s="89" t="s">
        <v>155</v>
      </c>
      <c r="AU208" s="89" t="s">
        <v>82</v>
      </c>
      <c r="AY208" s="6" t="s">
        <v>131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20</v>
      </c>
      <c r="BK208" s="156">
        <f>ROUND($I$208*$H$208,2)</f>
        <v>0</v>
      </c>
      <c r="BL208" s="89" t="s">
        <v>138</v>
      </c>
      <c r="BM208" s="89" t="s">
        <v>808</v>
      </c>
    </row>
    <row r="209" spans="2:65" s="6" customFormat="1" ht="15.75" customHeight="1">
      <c r="B209" s="23"/>
      <c r="C209" s="162" t="s">
        <v>243</v>
      </c>
      <c r="D209" s="162" t="s">
        <v>155</v>
      </c>
      <c r="E209" s="160" t="s">
        <v>809</v>
      </c>
      <c r="F209" s="161" t="s">
        <v>810</v>
      </c>
      <c r="G209" s="162" t="s">
        <v>288</v>
      </c>
      <c r="H209" s="163">
        <v>40</v>
      </c>
      <c r="I209" s="164"/>
      <c r="J209" s="165">
        <f>ROUND($I$209*$H$209,2)</f>
        <v>0</v>
      </c>
      <c r="K209" s="161"/>
      <c r="L209" s="166"/>
      <c r="M209" s="167"/>
      <c r="N209" s="168" t="s">
        <v>45</v>
      </c>
      <c r="O209" s="24"/>
      <c r="P209" s="24"/>
      <c r="Q209" s="154">
        <v>0</v>
      </c>
      <c r="R209" s="154">
        <f>$Q$209*$H$209</f>
        <v>0</v>
      </c>
      <c r="S209" s="154">
        <v>0</v>
      </c>
      <c r="T209" s="155">
        <f>$S$209*$H$209</f>
        <v>0</v>
      </c>
      <c r="AR209" s="89" t="s">
        <v>159</v>
      </c>
      <c r="AT209" s="89" t="s">
        <v>155</v>
      </c>
      <c r="AU209" s="89" t="s">
        <v>82</v>
      </c>
      <c r="AY209" s="89" t="s">
        <v>131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20</v>
      </c>
      <c r="BK209" s="156">
        <f>ROUND($I$209*$H$209,2)</f>
        <v>0</v>
      </c>
      <c r="BL209" s="89" t="s">
        <v>138</v>
      </c>
      <c r="BM209" s="89" t="s">
        <v>811</v>
      </c>
    </row>
    <row r="210" spans="2:65" s="6" customFormat="1" ht="15.75" customHeight="1">
      <c r="B210" s="23"/>
      <c r="C210" s="148" t="s">
        <v>812</v>
      </c>
      <c r="D210" s="148" t="s">
        <v>134</v>
      </c>
      <c r="E210" s="146" t="s">
        <v>813</v>
      </c>
      <c r="F210" s="147" t="s">
        <v>814</v>
      </c>
      <c r="G210" s="148" t="s">
        <v>288</v>
      </c>
      <c r="H210" s="149">
        <v>7</v>
      </c>
      <c r="I210" s="150"/>
      <c r="J210" s="151">
        <f>ROUND($I$210*$H$210,2)</f>
        <v>0</v>
      </c>
      <c r="K210" s="147"/>
      <c r="L210" s="43"/>
      <c r="M210" s="152"/>
      <c r="N210" s="153" t="s">
        <v>45</v>
      </c>
      <c r="O210" s="24"/>
      <c r="P210" s="24"/>
      <c r="Q210" s="154">
        <v>0.0008</v>
      </c>
      <c r="R210" s="154">
        <f>$Q$210*$H$210</f>
        <v>0.0056</v>
      </c>
      <c r="S210" s="154">
        <v>0</v>
      </c>
      <c r="T210" s="155">
        <f>$S$210*$H$210</f>
        <v>0</v>
      </c>
      <c r="AR210" s="89" t="s">
        <v>138</v>
      </c>
      <c r="AT210" s="89" t="s">
        <v>134</v>
      </c>
      <c r="AU210" s="89" t="s">
        <v>82</v>
      </c>
      <c r="AY210" s="89" t="s">
        <v>131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20</v>
      </c>
      <c r="BK210" s="156">
        <f>ROUND($I$210*$H$210,2)</f>
        <v>0</v>
      </c>
      <c r="BL210" s="89" t="s">
        <v>138</v>
      </c>
      <c r="BM210" s="89" t="s">
        <v>815</v>
      </c>
    </row>
    <row r="211" spans="2:47" s="6" customFormat="1" ht="27" customHeight="1">
      <c r="B211" s="23"/>
      <c r="C211" s="24"/>
      <c r="D211" s="157" t="s">
        <v>140</v>
      </c>
      <c r="E211" s="24"/>
      <c r="F211" s="158" t="s">
        <v>816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140</v>
      </c>
      <c r="AU211" s="6" t="s">
        <v>82</v>
      </c>
    </row>
    <row r="212" spans="2:65" s="6" customFormat="1" ht="15.75" customHeight="1">
      <c r="B212" s="23"/>
      <c r="C212" s="159" t="s">
        <v>817</v>
      </c>
      <c r="D212" s="159" t="s">
        <v>155</v>
      </c>
      <c r="E212" s="160" t="s">
        <v>818</v>
      </c>
      <c r="F212" s="161" t="s">
        <v>819</v>
      </c>
      <c r="G212" s="162" t="s">
        <v>288</v>
      </c>
      <c r="H212" s="163">
        <v>1</v>
      </c>
      <c r="I212" s="164"/>
      <c r="J212" s="165">
        <f>ROUND($I$212*$H$212,2)</f>
        <v>0</v>
      </c>
      <c r="K212" s="161"/>
      <c r="L212" s="166"/>
      <c r="M212" s="167"/>
      <c r="N212" s="168" t="s">
        <v>45</v>
      </c>
      <c r="O212" s="24"/>
      <c r="P212" s="24"/>
      <c r="Q212" s="154">
        <v>0.009</v>
      </c>
      <c r="R212" s="154">
        <f>$Q$212*$H$212</f>
        <v>0.009</v>
      </c>
      <c r="S212" s="154">
        <v>0</v>
      </c>
      <c r="T212" s="155">
        <f>$S$212*$H$212</f>
        <v>0</v>
      </c>
      <c r="AR212" s="89" t="s">
        <v>159</v>
      </c>
      <c r="AT212" s="89" t="s">
        <v>155</v>
      </c>
      <c r="AU212" s="89" t="s">
        <v>82</v>
      </c>
      <c r="AY212" s="6" t="s">
        <v>131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20</v>
      </c>
      <c r="BK212" s="156">
        <f>ROUND($I$212*$H$212,2)</f>
        <v>0</v>
      </c>
      <c r="BL212" s="89" t="s">
        <v>138</v>
      </c>
      <c r="BM212" s="89" t="s">
        <v>820</v>
      </c>
    </row>
    <row r="213" spans="2:47" s="6" customFormat="1" ht="27" customHeight="1">
      <c r="B213" s="23"/>
      <c r="C213" s="24"/>
      <c r="D213" s="157" t="s">
        <v>140</v>
      </c>
      <c r="E213" s="24"/>
      <c r="F213" s="158" t="s">
        <v>821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140</v>
      </c>
      <c r="AU213" s="6" t="s">
        <v>82</v>
      </c>
    </row>
    <row r="214" spans="2:65" s="6" customFormat="1" ht="15.75" customHeight="1">
      <c r="B214" s="23"/>
      <c r="C214" s="159" t="s">
        <v>822</v>
      </c>
      <c r="D214" s="159" t="s">
        <v>155</v>
      </c>
      <c r="E214" s="160" t="s">
        <v>823</v>
      </c>
      <c r="F214" s="161" t="s">
        <v>824</v>
      </c>
      <c r="G214" s="162" t="s">
        <v>288</v>
      </c>
      <c r="H214" s="163">
        <v>3</v>
      </c>
      <c r="I214" s="164"/>
      <c r="J214" s="165">
        <f>ROUND($I$214*$H$214,2)</f>
        <v>0</v>
      </c>
      <c r="K214" s="161"/>
      <c r="L214" s="166"/>
      <c r="M214" s="167"/>
      <c r="N214" s="168" t="s">
        <v>45</v>
      </c>
      <c r="O214" s="24"/>
      <c r="P214" s="24"/>
      <c r="Q214" s="154">
        <v>0.0122</v>
      </c>
      <c r="R214" s="154">
        <f>$Q$214*$H$214</f>
        <v>0.0366</v>
      </c>
      <c r="S214" s="154">
        <v>0</v>
      </c>
      <c r="T214" s="155">
        <f>$S$214*$H$214</f>
        <v>0</v>
      </c>
      <c r="AR214" s="89" t="s">
        <v>159</v>
      </c>
      <c r="AT214" s="89" t="s">
        <v>155</v>
      </c>
      <c r="AU214" s="89" t="s">
        <v>82</v>
      </c>
      <c r="AY214" s="6" t="s">
        <v>131</v>
      </c>
      <c r="BE214" s="156">
        <f>IF($N$214="základní",$J$214,0)</f>
        <v>0</v>
      </c>
      <c r="BF214" s="156">
        <f>IF($N$214="snížená",$J$214,0)</f>
        <v>0</v>
      </c>
      <c r="BG214" s="156">
        <f>IF($N$214="zákl. přenesená",$J$214,0)</f>
        <v>0</v>
      </c>
      <c r="BH214" s="156">
        <f>IF($N$214="sníž. přenesená",$J$214,0)</f>
        <v>0</v>
      </c>
      <c r="BI214" s="156">
        <f>IF($N$214="nulová",$J$214,0)</f>
        <v>0</v>
      </c>
      <c r="BJ214" s="89" t="s">
        <v>20</v>
      </c>
      <c r="BK214" s="156">
        <f>ROUND($I$214*$H$214,2)</f>
        <v>0</v>
      </c>
      <c r="BL214" s="89" t="s">
        <v>138</v>
      </c>
      <c r="BM214" s="89" t="s">
        <v>825</v>
      </c>
    </row>
    <row r="215" spans="2:47" s="6" customFormat="1" ht="27" customHeight="1">
      <c r="B215" s="23"/>
      <c r="C215" s="24"/>
      <c r="D215" s="157" t="s">
        <v>140</v>
      </c>
      <c r="E215" s="24"/>
      <c r="F215" s="158" t="s">
        <v>826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140</v>
      </c>
      <c r="AU215" s="6" t="s">
        <v>82</v>
      </c>
    </row>
    <row r="216" spans="2:65" s="6" customFormat="1" ht="15.75" customHeight="1">
      <c r="B216" s="23"/>
      <c r="C216" s="159" t="s">
        <v>827</v>
      </c>
      <c r="D216" s="159" t="s">
        <v>155</v>
      </c>
      <c r="E216" s="160" t="s">
        <v>828</v>
      </c>
      <c r="F216" s="161" t="s">
        <v>829</v>
      </c>
      <c r="G216" s="162" t="s">
        <v>288</v>
      </c>
      <c r="H216" s="163">
        <v>1</v>
      </c>
      <c r="I216" s="164"/>
      <c r="J216" s="165">
        <f>ROUND($I$216*$H$216,2)</f>
        <v>0</v>
      </c>
      <c r="K216" s="161"/>
      <c r="L216" s="166"/>
      <c r="M216" s="167"/>
      <c r="N216" s="168" t="s">
        <v>45</v>
      </c>
      <c r="O216" s="24"/>
      <c r="P216" s="24"/>
      <c r="Q216" s="154">
        <v>0.014</v>
      </c>
      <c r="R216" s="154">
        <f>$Q$216*$H$216</f>
        <v>0.014</v>
      </c>
      <c r="S216" s="154">
        <v>0</v>
      </c>
      <c r="T216" s="155">
        <f>$S$216*$H$216</f>
        <v>0</v>
      </c>
      <c r="AR216" s="89" t="s">
        <v>159</v>
      </c>
      <c r="AT216" s="89" t="s">
        <v>155</v>
      </c>
      <c r="AU216" s="89" t="s">
        <v>82</v>
      </c>
      <c r="AY216" s="6" t="s">
        <v>131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20</v>
      </c>
      <c r="BK216" s="156">
        <f>ROUND($I$216*$H$216,2)</f>
        <v>0</v>
      </c>
      <c r="BL216" s="89" t="s">
        <v>138</v>
      </c>
      <c r="BM216" s="89" t="s">
        <v>830</v>
      </c>
    </row>
    <row r="217" spans="2:47" s="6" customFormat="1" ht="27" customHeight="1">
      <c r="B217" s="23"/>
      <c r="C217" s="24"/>
      <c r="D217" s="157" t="s">
        <v>140</v>
      </c>
      <c r="E217" s="24"/>
      <c r="F217" s="158" t="s">
        <v>831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140</v>
      </c>
      <c r="AU217" s="6" t="s">
        <v>82</v>
      </c>
    </row>
    <row r="218" spans="2:65" s="6" customFormat="1" ht="15.75" customHeight="1">
      <c r="B218" s="23"/>
      <c r="C218" s="159" t="s">
        <v>832</v>
      </c>
      <c r="D218" s="159" t="s">
        <v>155</v>
      </c>
      <c r="E218" s="160" t="s">
        <v>833</v>
      </c>
      <c r="F218" s="161" t="s">
        <v>834</v>
      </c>
      <c r="G218" s="162" t="s">
        <v>288</v>
      </c>
      <c r="H218" s="163">
        <v>1</v>
      </c>
      <c r="I218" s="164"/>
      <c r="J218" s="165">
        <f>ROUND($I$218*$H$218,2)</f>
        <v>0</v>
      </c>
      <c r="K218" s="161"/>
      <c r="L218" s="166"/>
      <c r="M218" s="167"/>
      <c r="N218" s="168" t="s">
        <v>45</v>
      </c>
      <c r="O218" s="24"/>
      <c r="P218" s="24"/>
      <c r="Q218" s="154">
        <v>0.0087</v>
      </c>
      <c r="R218" s="154">
        <f>$Q$218*$H$218</f>
        <v>0.0087</v>
      </c>
      <c r="S218" s="154">
        <v>0</v>
      </c>
      <c r="T218" s="155">
        <f>$S$218*$H$218</f>
        <v>0</v>
      </c>
      <c r="AR218" s="89" t="s">
        <v>159</v>
      </c>
      <c r="AT218" s="89" t="s">
        <v>155</v>
      </c>
      <c r="AU218" s="89" t="s">
        <v>82</v>
      </c>
      <c r="AY218" s="6" t="s">
        <v>131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20</v>
      </c>
      <c r="BK218" s="156">
        <f>ROUND($I$218*$H$218,2)</f>
        <v>0</v>
      </c>
      <c r="BL218" s="89" t="s">
        <v>138</v>
      </c>
      <c r="BM218" s="89" t="s">
        <v>835</v>
      </c>
    </row>
    <row r="219" spans="2:47" s="6" customFormat="1" ht="27" customHeight="1">
      <c r="B219" s="23"/>
      <c r="C219" s="24"/>
      <c r="D219" s="157" t="s">
        <v>140</v>
      </c>
      <c r="E219" s="24"/>
      <c r="F219" s="158" t="s">
        <v>836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140</v>
      </c>
      <c r="AU219" s="6" t="s">
        <v>82</v>
      </c>
    </row>
    <row r="220" spans="2:65" s="6" customFormat="1" ht="15.75" customHeight="1">
      <c r="B220" s="23"/>
      <c r="C220" s="159" t="s">
        <v>837</v>
      </c>
      <c r="D220" s="159" t="s">
        <v>155</v>
      </c>
      <c r="E220" s="160" t="s">
        <v>838</v>
      </c>
      <c r="F220" s="161" t="s">
        <v>839</v>
      </c>
      <c r="G220" s="162" t="s">
        <v>288</v>
      </c>
      <c r="H220" s="163">
        <v>1</v>
      </c>
      <c r="I220" s="164"/>
      <c r="J220" s="165">
        <f>ROUND($I$220*$H$220,2)</f>
        <v>0</v>
      </c>
      <c r="K220" s="161"/>
      <c r="L220" s="166"/>
      <c r="M220" s="167"/>
      <c r="N220" s="168" t="s">
        <v>45</v>
      </c>
      <c r="O220" s="24"/>
      <c r="P220" s="24"/>
      <c r="Q220" s="154">
        <v>0.03</v>
      </c>
      <c r="R220" s="154">
        <f>$Q$220*$H$220</f>
        <v>0.03</v>
      </c>
      <c r="S220" s="154">
        <v>0</v>
      </c>
      <c r="T220" s="155">
        <f>$S$220*$H$220</f>
        <v>0</v>
      </c>
      <c r="AR220" s="89" t="s">
        <v>159</v>
      </c>
      <c r="AT220" s="89" t="s">
        <v>155</v>
      </c>
      <c r="AU220" s="89" t="s">
        <v>82</v>
      </c>
      <c r="AY220" s="6" t="s">
        <v>131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89" t="s">
        <v>20</v>
      </c>
      <c r="BK220" s="156">
        <f>ROUND($I$220*$H$220,2)</f>
        <v>0</v>
      </c>
      <c r="BL220" s="89" t="s">
        <v>138</v>
      </c>
      <c r="BM220" s="89" t="s">
        <v>840</v>
      </c>
    </row>
    <row r="221" spans="2:47" s="6" customFormat="1" ht="27" customHeight="1">
      <c r="B221" s="23"/>
      <c r="C221" s="24"/>
      <c r="D221" s="157" t="s">
        <v>140</v>
      </c>
      <c r="E221" s="24"/>
      <c r="F221" s="158" t="s">
        <v>841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140</v>
      </c>
      <c r="AU221" s="6" t="s">
        <v>82</v>
      </c>
    </row>
    <row r="222" spans="2:65" s="6" customFormat="1" ht="15.75" customHeight="1">
      <c r="B222" s="23"/>
      <c r="C222" s="145" t="s">
        <v>842</v>
      </c>
      <c r="D222" s="145" t="s">
        <v>134</v>
      </c>
      <c r="E222" s="146" t="s">
        <v>843</v>
      </c>
      <c r="F222" s="147" t="s">
        <v>844</v>
      </c>
      <c r="G222" s="148" t="s">
        <v>288</v>
      </c>
      <c r="H222" s="149">
        <v>6</v>
      </c>
      <c r="I222" s="150"/>
      <c r="J222" s="151">
        <f>ROUND($I$222*$H$222,2)</f>
        <v>0</v>
      </c>
      <c r="K222" s="147"/>
      <c r="L222" s="43"/>
      <c r="M222" s="152"/>
      <c r="N222" s="153" t="s">
        <v>45</v>
      </c>
      <c r="O222" s="24"/>
      <c r="P222" s="24"/>
      <c r="Q222" s="154">
        <v>0</v>
      </c>
      <c r="R222" s="154">
        <f>$Q$222*$H$222</f>
        <v>0</v>
      </c>
      <c r="S222" s="154">
        <v>0</v>
      </c>
      <c r="T222" s="155">
        <f>$S$222*$H$222</f>
        <v>0</v>
      </c>
      <c r="AR222" s="89" t="s">
        <v>138</v>
      </c>
      <c r="AT222" s="89" t="s">
        <v>134</v>
      </c>
      <c r="AU222" s="89" t="s">
        <v>82</v>
      </c>
      <c r="AY222" s="6" t="s">
        <v>131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20</v>
      </c>
      <c r="BK222" s="156">
        <f>ROUND($I$222*$H$222,2)</f>
        <v>0</v>
      </c>
      <c r="BL222" s="89" t="s">
        <v>138</v>
      </c>
      <c r="BM222" s="89" t="s">
        <v>845</v>
      </c>
    </row>
    <row r="223" spans="2:47" s="6" customFormat="1" ht="27" customHeight="1">
      <c r="B223" s="23"/>
      <c r="C223" s="24"/>
      <c r="D223" s="157" t="s">
        <v>140</v>
      </c>
      <c r="E223" s="24"/>
      <c r="F223" s="158" t="s">
        <v>846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140</v>
      </c>
      <c r="AU223" s="6" t="s">
        <v>82</v>
      </c>
    </row>
    <row r="224" spans="2:65" s="6" customFormat="1" ht="15.75" customHeight="1">
      <c r="B224" s="23"/>
      <c r="C224" s="159" t="s">
        <v>847</v>
      </c>
      <c r="D224" s="159" t="s">
        <v>155</v>
      </c>
      <c r="E224" s="160" t="s">
        <v>848</v>
      </c>
      <c r="F224" s="161" t="s">
        <v>849</v>
      </c>
      <c r="G224" s="162" t="s">
        <v>288</v>
      </c>
      <c r="H224" s="163">
        <v>2</v>
      </c>
      <c r="I224" s="164"/>
      <c r="J224" s="165">
        <f>ROUND($I$224*$H$224,2)</f>
        <v>0</v>
      </c>
      <c r="K224" s="161"/>
      <c r="L224" s="166"/>
      <c r="M224" s="167"/>
      <c r="N224" s="168" t="s">
        <v>45</v>
      </c>
      <c r="O224" s="24"/>
      <c r="P224" s="24"/>
      <c r="Q224" s="154">
        <v>0.0092</v>
      </c>
      <c r="R224" s="154">
        <f>$Q$224*$H$224</f>
        <v>0.0184</v>
      </c>
      <c r="S224" s="154">
        <v>0</v>
      </c>
      <c r="T224" s="155">
        <f>$S$224*$H$224</f>
        <v>0</v>
      </c>
      <c r="AR224" s="89" t="s">
        <v>159</v>
      </c>
      <c r="AT224" s="89" t="s">
        <v>155</v>
      </c>
      <c r="AU224" s="89" t="s">
        <v>82</v>
      </c>
      <c r="AY224" s="6" t="s">
        <v>131</v>
      </c>
      <c r="BE224" s="156">
        <f>IF($N$224="základní",$J$224,0)</f>
        <v>0</v>
      </c>
      <c r="BF224" s="156">
        <f>IF($N$224="snížená",$J$224,0)</f>
        <v>0</v>
      </c>
      <c r="BG224" s="156">
        <f>IF($N$224="zákl. přenesená",$J$224,0)</f>
        <v>0</v>
      </c>
      <c r="BH224" s="156">
        <f>IF($N$224="sníž. přenesená",$J$224,0)</f>
        <v>0</v>
      </c>
      <c r="BI224" s="156">
        <f>IF($N$224="nulová",$J$224,0)</f>
        <v>0</v>
      </c>
      <c r="BJ224" s="89" t="s">
        <v>20</v>
      </c>
      <c r="BK224" s="156">
        <f>ROUND($I$224*$H$224,2)</f>
        <v>0</v>
      </c>
      <c r="BL224" s="89" t="s">
        <v>138</v>
      </c>
      <c r="BM224" s="89" t="s">
        <v>850</v>
      </c>
    </row>
    <row r="225" spans="2:47" s="6" customFormat="1" ht="27" customHeight="1">
      <c r="B225" s="23"/>
      <c r="C225" s="24"/>
      <c r="D225" s="157" t="s">
        <v>140</v>
      </c>
      <c r="E225" s="24"/>
      <c r="F225" s="158" t="s">
        <v>851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140</v>
      </c>
      <c r="AU225" s="6" t="s">
        <v>82</v>
      </c>
    </row>
    <row r="226" spans="2:65" s="6" customFormat="1" ht="15.75" customHeight="1">
      <c r="B226" s="23"/>
      <c r="C226" s="159" t="s">
        <v>852</v>
      </c>
      <c r="D226" s="159" t="s">
        <v>155</v>
      </c>
      <c r="E226" s="160" t="s">
        <v>853</v>
      </c>
      <c r="F226" s="161" t="s">
        <v>854</v>
      </c>
      <c r="G226" s="162" t="s">
        <v>288</v>
      </c>
      <c r="H226" s="163">
        <v>4</v>
      </c>
      <c r="I226" s="164"/>
      <c r="J226" s="165">
        <f>ROUND($I$226*$H$226,2)</f>
        <v>0</v>
      </c>
      <c r="K226" s="161"/>
      <c r="L226" s="166"/>
      <c r="M226" s="167"/>
      <c r="N226" s="168" t="s">
        <v>45</v>
      </c>
      <c r="O226" s="24"/>
      <c r="P226" s="24"/>
      <c r="Q226" s="154">
        <v>0.0101</v>
      </c>
      <c r="R226" s="154">
        <f>$Q$226*$H$226</f>
        <v>0.0404</v>
      </c>
      <c r="S226" s="154">
        <v>0</v>
      </c>
      <c r="T226" s="155">
        <f>$S$226*$H$226</f>
        <v>0</v>
      </c>
      <c r="AR226" s="89" t="s">
        <v>159</v>
      </c>
      <c r="AT226" s="89" t="s">
        <v>155</v>
      </c>
      <c r="AU226" s="89" t="s">
        <v>82</v>
      </c>
      <c r="AY226" s="6" t="s">
        <v>131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20</v>
      </c>
      <c r="BK226" s="156">
        <f>ROUND($I$226*$H$226,2)</f>
        <v>0</v>
      </c>
      <c r="BL226" s="89" t="s">
        <v>138</v>
      </c>
      <c r="BM226" s="89" t="s">
        <v>855</v>
      </c>
    </row>
    <row r="227" spans="2:47" s="6" customFormat="1" ht="27" customHeight="1">
      <c r="B227" s="23"/>
      <c r="C227" s="24"/>
      <c r="D227" s="157" t="s">
        <v>140</v>
      </c>
      <c r="E227" s="24"/>
      <c r="F227" s="158" t="s">
        <v>856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140</v>
      </c>
      <c r="AU227" s="6" t="s">
        <v>82</v>
      </c>
    </row>
    <row r="228" spans="2:65" s="6" customFormat="1" ht="15.75" customHeight="1">
      <c r="B228" s="23"/>
      <c r="C228" s="145" t="s">
        <v>857</v>
      </c>
      <c r="D228" s="145" t="s">
        <v>134</v>
      </c>
      <c r="E228" s="146" t="s">
        <v>858</v>
      </c>
      <c r="F228" s="147" t="s">
        <v>859</v>
      </c>
      <c r="G228" s="148" t="s">
        <v>288</v>
      </c>
      <c r="H228" s="149">
        <v>6</v>
      </c>
      <c r="I228" s="150"/>
      <c r="J228" s="151">
        <f>ROUND($I$228*$H$228,2)</f>
        <v>0</v>
      </c>
      <c r="K228" s="147"/>
      <c r="L228" s="43"/>
      <c r="M228" s="152"/>
      <c r="N228" s="153" t="s">
        <v>45</v>
      </c>
      <c r="O228" s="24"/>
      <c r="P228" s="24"/>
      <c r="Q228" s="154">
        <v>0.00163</v>
      </c>
      <c r="R228" s="154">
        <f>$Q$228*$H$228</f>
        <v>0.00978</v>
      </c>
      <c r="S228" s="154">
        <v>0</v>
      </c>
      <c r="T228" s="155">
        <f>$S$228*$H$228</f>
        <v>0</v>
      </c>
      <c r="AR228" s="89" t="s">
        <v>138</v>
      </c>
      <c r="AT228" s="89" t="s">
        <v>134</v>
      </c>
      <c r="AU228" s="89" t="s">
        <v>82</v>
      </c>
      <c r="AY228" s="6" t="s">
        <v>131</v>
      </c>
      <c r="BE228" s="156">
        <f>IF($N$228="základní",$J$228,0)</f>
        <v>0</v>
      </c>
      <c r="BF228" s="156">
        <f>IF($N$228="snížená",$J$228,0)</f>
        <v>0</v>
      </c>
      <c r="BG228" s="156">
        <f>IF($N$228="zákl. přenesená",$J$228,0)</f>
        <v>0</v>
      </c>
      <c r="BH228" s="156">
        <f>IF($N$228="sníž. přenesená",$J$228,0)</f>
        <v>0</v>
      </c>
      <c r="BI228" s="156">
        <f>IF($N$228="nulová",$J$228,0)</f>
        <v>0</v>
      </c>
      <c r="BJ228" s="89" t="s">
        <v>20</v>
      </c>
      <c r="BK228" s="156">
        <f>ROUND($I$228*$H$228,2)</f>
        <v>0</v>
      </c>
      <c r="BL228" s="89" t="s">
        <v>138</v>
      </c>
      <c r="BM228" s="89" t="s">
        <v>860</v>
      </c>
    </row>
    <row r="229" spans="2:47" s="6" customFormat="1" ht="27" customHeight="1">
      <c r="B229" s="23"/>
      <c r="C229" s="24"/>
      <c r="D229" s="157" t="s">
        <v>140</v>
      </c>
      <c r="E229" s="24"/>
      <c r="F229" s="158" t="s">
        <v>861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140</v>
      </c>
      <c r="AU229" s="6" t="s">
        <v>82</v>
      </c>
    </row>
    <row r="230" spans="2:65" s="6" customFormat="1" ht="15.75" customHeight="1">
      <c r="B230" s="23"/>
      <c r="C230" s="159" t="s">
        <v>862</v>
      </c>
      <c r="D230" s="159" t="s">
        <v>155</v>
      </c>
      <c r="E230" s="160" t="s">
        <v>863</v>
      </c>
      <c r="F230" s="161" t="s">
        <v>864</v>
      </c>
      <c r="G230" s="162" t="s">
        <v>288</v>
      </c>
      <c r="H230" s="163">
        <v>1</v>
      </c>
      <c r="I230" s="164"/>
      <c r="J230" s="165">
        <f>ROUND($I$230*$H$230,2)</f>
        <v>0</v>
      </c>
      <c r="K230" s="161"/>
      <c r="L230" s="166"/>
      <c r="M230" s="167"/>
      <c r="N230" s="168" t="s">
        <v>45</v>
      </c>
      <c r="O230" s="24"/>
      <c r="P230" s="24"/>
      <c r="Q230" s="154">
        <v>0.0097</v>
      </c>
      <c r="R230" s="154">
        <f>$Q$230*$H$230</f>
        <v>0.0097</v>
      </c>
      <c r="S230" s="154">
        <v>0</v>
      </c>
      <c r="T230" s="155">
        <f>$S$230*$H$230</f>
        <v>0</v>
      </c>
      <c r="AR230" s="89" t="s">
        <v>159</v>
      </c>
      <c r="AT230" s="89" t="s">
        <v>155</v>
      </c>
      <c r="AU230" s="89" t="s">
        <v>82</v>
      </c>
      <c r="AY230" s="6" t="s">
        <v>131</v>
      </c>
      <c r="BE230" s="156">
        <f>IF($N$230="základní",$J$230,0)</f>
        <v>0</v>
      </c>
      <c r="BF230" s="156">
        <f>IF($N$230="snížená",$J$230,0)</f>
        <v>0</v>
      </c>
      <c r="BG230" s="156">
        <f>IF($N$230="zákl. přenesená",$J$230,0)</f>
        <v>0</v>
      </c>
      <c r="BH230" s="156">
        <f>IF($N$230="sníž. přenesená",$J$230,0)</f>
        <v>0</v>
      </c>
      <c r="BI230" s="156">
        <f>IF($N$230="nulová",$J$230,0)</f>
        <v>0</v>
      </c>
      <c r="BJ230" s="89" t="s">
        <v>20</v>
      </c>
      <c r="BK230" s="156">
        <f>ROUND($I$230*$H$230,2)</f>
        <v>0</v>
      </c>
      <c r="BL230" s="89" t="s">
        <v>138</v>
      </c>
      <c r="BM230" s="89" t="s">
        <v>865</v>
      </c>
    </row>
    <row r="231" spans="2:47" s="6" customFormat="1" ht="27" customHeight="1">
      <c r="B231" s="23"/>
      <c r="C231" s="24"/>
      <c r="D231" s="157" t="s">
        <v>140</v>
      </c>
      <c r="E231" s="24"/>
      <c r="F231" s="158" t="s">
        <v>866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140</v>
      </c>
      <c r="AU231" s="6" t="s">
        <v>82</v>
      </c>
    </row>
    <row r="232" spans="2:65" s="6" customFormat="1" ht="15.75" customHeight="1">
      <c r="B232" s="23"/>
      <c r="C232" s="159" t="s">
        <v>867</v>
      </c>
      <c r="D232" s="159" t="s">
        <v>155</v>
      </c>
      <c r="E232" s="160" t="s">
        <v>868</v>
      </c>
      <c r="F232" s="161" t="s">
        <v>869</v>
      </c>
      <c r="G232" s="162" t="s">
        <v>288</v>
      </c>
      <c r="H232" s="163">
        <v>1</v>
      </c>
      <c r="I232" s="164"/>
      <c r="J232" s="165">
        <f>ROUND($I$232*$H$232,2)</f>
        <v>0</v>
      </c>
      <c r="K232" s="161"/>
      <c r="L232" s="166"/>
      <c r="M232" s="167"/>
      <c r="N232" s="168" t="s">
        <v>45</v>
      </c>
      <c r="O232" s="24"/>
      <c r="P232" s="24"/>
      <c r="Q232" s="154">
        <v>0.0176</v>
      </c>
      <c r="R232" s="154">
        <f>$Q$232*$H$232</f>
        <v>0.0176</v>
      </c>
      <c r="S232" s="154">
        <v>0</v>
      </c>
      <c r="T232" s="155">
        <f>$S$232*$H$232</f>
        <v>0</v>
      </c>
      <c r="AR232" s="89" t="s">
        <v>159</v>
      </c>
      <c r="AT232" s="89" t="s">
        <v>155</v>
      </c>
      <c r="AU232" s="89" t="s">
        <v>82</v>
      </c>
      <c r="AY232" s="6" t="s">
        <v>131</v>
      </c>
      <c r="BE232" s="156">
        <f>IF($N$232="základní",$J$232,0)</f>
        <v>0</v>
      </c>
      <c r="BF232" s="156">
        <f>IF($N$232="snížená",$J$232,0)</f>
        <v>0</v>
      </c>
      <c r="BG232" s="156">
        <f>IF($N$232="zákl. přenesená",$J$232,0)</f>
        <v>0</v>
      </c>
      <c r="BH232" s="156">
        <f>IF($N$232="sníž. přenesená",$J$232,0)</f>
        <v>0</v>
      </c>
      <c r="BI232" s="156">
        <f>IF($N$232="nulová",$J$232,0)</f>
        <v>0</v>
      </c>
      <c r="BJ232" s="89" t="s">
        <v>20</v>
      </c>
      <c r="BK232" s="156">
        <f>ROUND($I$232*$H$232,2)</f>
        <v>0</v>
      </c>
      <c r="BL232" s="89" t="s">
        <v>138</v>
      </c>
      <c r="BM232" s="89" t="s">
        <v>870</v>
      </c>
    </row>
    <row r="233" spans="2:47" s="6" customFormat="1" ht="27" customHeight="1">
      <c r="B233" s="23"/>
      <c r="C233" s="24"/>
      <c r="D233" s="157" t="s">
        <v>140</v>
      </c>
      <c r="E233" s="24"/>
      <c r="F233" s="158" t="s">
        <v>871</v>
      </c>
      <c r="G233" s="24"/>
      <c r="H233" s="24"/>
      <c r="J233" s="24"/>
      <c r="K233" s="24"/>
      <c r="L233" s="43"/>
      <c r="M233" s="56"/>
      <c r="N233" s="24"/>
      <c r="O233" s="24"/>
      <c r="P233" s="24"/>
      <c r="Q233" s="24"/>
      <c r="R233" s="24"/>
      <c r="S233" s="24"/>
      <c r="T233" s="57"/>
      <c r="AT233" s="6" t="s">
        <v>140</v>
      </c>
      <c r="AU233" s="6" t="s">
        <v>82</v>
      </c>
    </row>
    <row r="234" spans="2:65" s="6" customFormat="1" ht="15.75" customHeight="1">
      <c r="B234" s="23"/>
      <c r="C234" s="159" t="s">
        <v>872</v>
      </c>
      <c r="D234" s="159" t="s">
        <v>155</v>
      </c>
      <c r="E234" s="160" t="s">
        <v>873</v>
      </c>
      <c r="F234" s="161" t="s">
        <v>874</v>
      </c>
      <c r="G234" s="162" t="s">
        <v>288</v>
      </c>
      <c r="H234" s="163">
        <v>1</v>
      </c>
      <c r="I234" s="164"/>
      <c r="J234" s="165">
        <f>ROUND($I$234*$H$234,2)</f>
        <v>0</v>
      </c>
      <c r="K234" s="161"/>
      <c r="L234" s="166"/>
      <c r="M234" s="167"/>
      <c r="N234" s="168" t="s">
        <v>45</v>
      </c>
      <c r="O234" s="24"/>
      <c r="P234" s="24"/>
      <c r="Q234" s="154">
        <v>0.0087</v>
      </c>
      <c r="R234" s="154">
        <f>$Q$234*$H$234</f>
        <v>0.0087</v>
      </c>
      <c r="S234" s="154">
        <v>0</v>
      </c>
      <c r="T234" s="155">
        <f>$S$234*$H$234</f>
        <v>0</v>
      </c>
      <c r="AR234" s="89" t="s">
        <v>159</v>
      </c>
      <c r="AT234" s="89" t="s">
        <v>155</v>
      </c>
      <c r="AU234" s="89" t="s">
        <v>82</v>
      </c>
      <c r="AY234" s="6" t="s">
        <v>131</v>
      </c>
      <c r="BE234" s="156">
        <f>IF($N$234="základní",$J$234,0)</f>
        <v>0</v>
      </c>
      <c r="BF234" s="156">
        <f>IF($N$234="snížená",$J$234,0)</f>
        <v>0</v>
      </c>
      <c r="BG234" s="156">
        <f>IF($N$234="zákl. přenesená",$J$234,0)</f>
        <v>0</v>
      </c>
      <c r="BH234" s="156">
        <f>IF($N$234="sníž. přenesená",$J$234,0)</f>
        <v>0</v>
      </c>
      <c r="BI234" s="156">
        <f>IF($N$234="nulová",$J$234,0)</f>
        <v>0</v>
      </c>
      <c r="BJ234" s="89" t="s">
        <v>20</v>
      </c>
      <c r="BK234" s="156">
        <f>ROUND($I$234*$H$234,2)</f>
        <v>0</v>
      </c>
      <c r="BL234" s="89" t="s">
        <v>138</v>
      </c>
      <c r="BM234" s="89" t="s">
        <v>875</v>
      </c>
    </row>
    <row r="235" spans="2:47" s="6" customFormat="1" ht="27" customHeight="1">
      <c r="B235" s="23"/>
      <c r="C235" s="24"/>
      <c r="D235" s="157" t="s">
        <v>140</v>
      </c>
      <c r="E235" s="24"/>
      <c r="F235" s="158" t="s">
        <v>876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140</v>
      </c>
      <c r="AU235" s="6" t="s">
        <v>82</v>
      </c>
    </row>
    <row r="236" spans="2:65" s="6" customFormat="1" ht="27" customHeight="1">
      <c r="B236" s="23"/>
      <c r="C236" s="159" t="s">
        <v>877</v>
      </c>
      <c r="D236" s="159" t="s">
        <v>155</v>
      </c>
      <c r="E236" s="160" t="s">
        <v>878</v>
      </c>
      <c r="F236" s="161" t="s">
        <v>879</v>
      </c>
      <c r="G236" s="162" t="s">
        <v>288</v>
      </c>
      <c r="H236" s="163">
        <v>3</v>
      </c>
      <c r="I236" s="164"/>
      <c r="J236" s="165">
        <f>ROUND($I$236*$H$236,2)</f>
        <v>0</v>
      </c>
      <c r="K236" s="161"/>
      <c r="L236" s="166"/>
      <c r="M236" s="167"/>
      <c r="N236" s="168" t="s">
        <v>45</v>
      </c>
      <c r="O236" s="24"/>
      <c r="P236" s="24"/>
      <c r="Q236" s="154">
        <v>0</v>
      </c>
      <c r="R236" s="154">
        <f>$Q$236*$H$236</f>
        <v>0</v>
      </c>
      <c r="S236" s="154">
        <v>0</v>
      </c>
      <c r="T236" s="155">
        <f>$S$236*$H$236</f>
        <v>0</v>
      </c>
      <c r="AR236" s="89" t="s">
        <v>159</v>
      </c>
      <c r="AT236" s="89" t="s">
        <v>155</v>
      </c>
      <c r="AU236" s="89" t="s">
        <v>82</v>
      </c>
      <c r="AY236" s="6" t="s">
        <v>131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20</v>
      </c>
      <c r="BK236" s="156">
        <f>ROUND($I$236*$H$236,2)</f>
        <v>0</v>
      </c>
      <c r="BL236" s="89" t="s">
        <v>138</v>
      </c>
      <c r="BM236" s="89" t="s">
        <v>880</v>
      </c>
    </row>
    <row r="237" spans="2:65" s="6" customFormat="1" ht="15.75" customHeight="1">
      <c r="B237" s="23"/>
      <c r="C237" s="148" t="s">
        <v>881</v>
      </c>
      <c r="D237" s="148" t="s">
        <v>134</v>
      </c>
      <c r="E237" s="146" t="s">
        <v>882</v>
      </c>
      <c r="F237" s="147" t="s">
        <v>883</v>
      </c>
      <c r="G237" s="148" t="s">
        <v>288</v>
      </c>
      <c r="H237" s="149">
        <v>13</v>
      </c>
      <c r="I237" s="150"/>
      <c r="J237" s="151">
        <f>ROUND($I$237*$H$237,2)</f>
        <v>0</v>
      </c>
      <c r="K237" s="147"/>
      <c r="L237" s="43"/>
      <c r="M237" s="152"/>
      <c r="N237" s="153" t="s">
        <v>45</v>
      </c>
      <c r="O237" s="24"/>
      <c r="P237" s="24"/>
      <c r="Q237" s="154">
        <v>0</v>
      </c>
      <c r="R237" s="154">
        <f>$Q$237*$H$237</f>
        <v>0</v>
      </c>
      <c r="S237" s="154">
        <v>0</v>
      </c>
      <c r="T237" s="155">
        <f>$S$237*$H$237</f>
        <v>0</v>
      </c>
      <c r="AR237" s="89" t="s">
        <v>138</v>
      </c>
      <c r="AT237" s="89" t="s">
        <v>134</v>
      </c>
      <c r="AU237" s="89" t="s">
        <v>82</v>
      </c>
      <c r="AY237" s="89" t="s">
        <v>131</v>
      </c>
      <c r="BE237" s="156">
        <f>IF($N$237="základní",$J$237,0)</f>
        <v>0</v>
      </c>
      <c r="BF237" s="156">
        <f>IF($N$237="snížená",$J$237,0)</f>
        <v>0</v>
      </c>
      <c r="BG237" s="156">
        <f>IF($N$237="zákl. přenesená",$J$237,0)</f>
        <v>0</v>
      </c>
      <c r="BH237" s="156">
        <f>IF($N$237="sníž. přenesená",$J$237,0)</f>
        <v>0</v>
      </c>
      <c r="BI237" s="156">
        <f>IF($N$237="nulová",$J$237,0)</f>
        <v>0</v>
      </c>
      <c r="BJ237" s="89" t="s">
        <v>20</v>
      </c>
      <c r="BK237" s="156">
        <f>ROUND($I$237*$H$237,2)</f>
        <v>0</v>
      </c>
      <c r="BL237" s="89" t="s">
        <v>138</v>
      </c>
      <c r="BM237" s="89" t="s">
        <v>884</v>
      </c>
    </row>
    <row r="238" spans="2:47" s="6" customFormat="1" ht="27" customHeight="1">
      <c r="B238" s="23"/>
      <c r="C238" s="24"/>
      <c r="D238" s="157" t="s">
        <v>140</v>
      </c>
      <c r="E238" s="24"/>
      <c r="F238" s="158" t="s">
        <v>885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140</v>
      </c>
      <c r="AU238" s="6" t="s">
        <v>82</v>
      </c>
    </row>
    <row r="239" spans="2:65" s="6" customFormat="1" ht="15.75" customHeight="1">
      <c r="B239" s="23"/>
      <c r="C239" s="159" t="s">
        <v>886</v>
      </c>
      <c r="D239" s="159" t="s">
        <v>155</v>
      </c>
      <c r="E239" s="160" t="s">
        <v>887</v>
      </c>
      <c r="F239" s="161" t="s">
        <v>888</v>
      </c>
      <c r="G239" s="162" t="s">
        <v>288</v>
      </c>
      <c r="H239" s="163">
        <v>7</v>
      </c>
      <c r="I239" s="164"/>
      <c r="J239" s="165">
        <f>ROUND($I$239*$H$239,2)</f>
        <v>0</v>
      </c>
      <c r="K239" s="161"/>
      <c r="L239" s="166"/>
      <c r="M239" s="167"/>
      <c r="N239" s="168" t="s">
        <v>45</v>
      </c>
      <c r="O239" s="24"/>
      <c r="P239" s="24"/>
      <c r="Q239" s="154">
        <v>0.0199</v>
      </c>
      <c r="R239" s="154">
        <f>$Q$239*$H$239</f>
        <v>0.1393</v>
      </c>
      <c r="S239" s="154">
        <v>0</v>
      </c>
      <c r="T239" s="155">
        <f>$S$239*$H$239</f>
        <v>0</v>
      </c>
      <c r="AR239" s="89" t="s">
        <v>159</v>
      </c>
      <c r="AT239" s="89" t="s">
        <v>155</v>
      </c>
      <c r="AU239" s="89" t="s">
        <v>82</v>
      </c>
      <c r="AY239" s="6" t="s">
        <v>131</v>
      </c>
      <c r="BE239" s="156">
        <f>IF($N$239="základní",$J$239,0)</f>
        <v>0</v>
      </c>
      <c r="BF239" s="156">
        <f>IF($N$239="snížená",$J$239,0)</f>
        <v>0</v>
      </c>
      <c r="BG239" s="156">
        <f>IF($N$239="zákl. přenesená",$J$239,0)</f>
        <v>0</v>
      </c>
      <c r="BH239" s="156">
        <f>IF($N$239="sníž. přenesená",$J$239,0)</f>
        <v>0</v>
      </c>
      <c r="BI239" s="156">
        <f>IF($N$239="nulová",$J$239,0)</f>
        <v>0</v>
      </c>
      <c r="BJ239" s="89" t="s">
        <v>20</v>
      </c>
      <c r="BK239" s="156">
        <f>ROUND($I$239*$H$239,2)</f>
        <v>0</v>
      </c>
      <c r="BL239" s="89" t="s">
        <v>138</v>
      </c>
      <c r="BM239" s="89" t="s">
        <v>889</v>
      </c>
    </row>
    <row r="240" spans="2:47" s="6" customFormat="1" ht="27" customHeight="1">
      <c r="B240" s="23"/>
      <c r="C240" s="24"/>
      <c r="D240" s="157" t="s">
        <v>140</v>
      </c>
      <c r="E240" s="24"/>
      <c r="F240" s="158" t="s">
        <v>890</v>
      </c>
      <c r="G240" s="24"/>
      <c r="H240" s="24"/>
      <c r="J240" s="24"/>
      <c r="K240" s="24"/>
      <c r="L240" s="43"/>
      <c r="M240" s="56"/>
      <c r="N240" s="24"/>
      <c r="O240" s="24"/>
      <c r="P240" s="24"/>
      <c r="Q240" s="24"/>
      <c r="R240" s="24"/>
      <c r="S240" s="24"/>
      <c r="T240" s="57"/>
      <c r="AT240" s="6" t="s">
        <v>140</v>
      </c>
      <c r="AU240" s="6" t="s">
        <v>82</v>
      </c>
    </row>
    <row r="241" spans="2:65" s="6" customFormat="1" ht="15.75" customHeight="1">
      <c r="B241" s="23"/>
      <c r="C241" s="159" t="s">
        <v>891</v>
      </c>
      <c r="D241" s="159" t="s">
        <v>155</v>
      </c>
      <c r="E241" s="160" t="s">
        <v>892</v>
      </c>
      <c r="F241" s="161" t="s">
        <v>893</v>
      </c>
      <c r="G241" s="162" t="s">
        <v>288</v>
      </c>
      <c r="H241" s="163">
        <v>3</v>
      </c>
      <c r="I241" s="164"/>
      <c r="J241" s="165">
        <f>ROUND($I$241*$H$241,2)</f>
        <v>0</v>
      </c>
      <c r="K241" s="161"/>
      <c r="L241" s="166"/>
      <c r="M241" s="167"/>
      <c r="N241" s="168" t="s">
        <v>45</v>
      </c>
      <c r="O241" s="24"/>
      <c r="P241" s="24"/>
      <c r="Q241" s="154">
        <v>0.0213</v>
      </c>
      <c r="R241" s="154">
        <f>$Q$241*$H$241</f>
        <v>0.0639</v>
      </c>
      <c r="S241" s="154">
        <v>0</v>
      </c>
      <c r="T241" s="155">
        <f>$S$241*$H$241</f>
        <v>0</v>
      </c>
      <c r="AR241" s="89" t="s">
        <v>159</v>
      </c>
      <c r="AT241" s="89" t="s">
        <v>155</v>
      </c>
      <c r="AU241" s="89" t="s">
        <v>82</v>
      </c>
      <c r="AY241" s="6" t="s">
        <v>131</v>
      </c>
      <c r="BE241" s="156">
        <f>IF($N$241="základní",$J$241,0)</f>
        <v>0</v>
      </c>
      <c r="BF241" s="156">
        <f>IF($N$241="snížená",$J$241,0)</f>
        <v>0</v>
      </c>
      <c r="BG241" s="156">
        <f>IF($N$241="zákl. přenesená",$J$241,0)</f>
        <v>0</v>
      </c>
      <c r="BH241" s="156">
        <f>IF($N$241="sníž. přenesená",$J$241,0)</f>
        <v>0</v>
      </c>
      <c r="BI241" s="156">
        <f>IF($N$241="nulová",$J$241,0)</f>
        <v>0</v>
      </c>
      <c r="BJ241" s="89" t="s">
        <v>20</v>
      </c>
      <c r="BK241" s="156">
        <f>ROUND($I$241*$H$241,2)</f>
        <v>0</v>
      </c>
      <c r="BL241" s="89" t="s">
        <v>138</v>
      </c>
      <c r="BM241" s="89" t="s">
        <v>894</v>
      </c>
    </row>
    <row r="242" spans="2:47" s="6" customFormat="1" ht="27" customHeight="1">
      <c r="B242" s="23"/>
      <c r="C242" s="24"/>
      <c r="D242" s="157" t="s">
        <v>140</v>
      </c>
      <c r="E242" s="24"/>
      <c r="F242" s="158" t="s">
        <v>895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140</v>
      </c>
      <c r="AU242" s="6" t="s">
        <v>82</v>
      </c>
    </row>
    <row r="243" spans="2:65" s="6" customFormat="1" ht="15.75" customHeight="1">
      <c r="B243" s="23"/>
      <c r="C243" s="159" t="s">
        <v>896</v>
      </c>
      <c r="D243" s="159" t="s">
        <v>155</v>
      </c>
      <c r="E243" s="160" t="s">
        <v>897</v>
      </c>
      <c r="F243" s="161" t="s">
        <v>898</v>
      </c>
      <c r="G243" s="162" t="s">
        <v>288</v>
      </c>
      <c r="H243" s="163">
        <v>3</v>
      </c>
      <c r="I243" s="164"/>
      <c r="J243" s="165">
        <f>ROUND($I$243*$H$243,2)</f>
        <v>0</v>
      </c>
      <c r="K243" s="161"/>
      <c r="L243" s="166"/>
      <c r="M243" s="167"/>
      <c r="N243" s="168" t="s">
        <v>45</v>
      </c>
      <c r="O243" s="24"/>
      <c r="P243" s="24"/>
      <c r="Q243" s="154">
        <v>0.0241</v>
      </c>
      <c r="R243" s="154">
        <f>$Q$243*$H$243</f>
        <v>0.0723</v>
      </c>
      <c r="S243" s="154">
        <v>0</v>
      </c>
      <c r="T243" s="155">
        <f>$S$243*$H$243</f>
        <v>0</v>
      </c>
      <c r="AR243" s="89" t="s">
        <v>159</v>
      </c>
      <c r="AT243" s="89" t="s">
        <v>155</v>
      </c>
      <c r="AU243" s="89" t="s">
        <v>82</v>
      </c>
      <c r="AY243" s="6" t="s">
        <v>131</v>
      </c>
      <c r="BE243" s="156">
        <f>IF($N$243="základní",$J$243,0)</f>
        <v>0</v>
      </c>
      <c r="BF243" s="156">
        <f>IF($N$243="snížená",$J$243,0)</f>
        <v>0</v>
      </c>
      <c r="BG243" s="156">
        <f>IF($N$243="zákl. přenesená",$J$243,0)</f>
        <v>0</v>
      </c>
      <c r="BH243" s="156">
        <f>IF($N$243="sníž. přenesená",$J$243,0)</f>
        <v>0</v>
      </c>
      <c r="BI243" s="156">
        <f>IF($N$243="nulová",$J$243,0)</f>
        <v>0</v>
      </c>
      <c r="BJ243" s="89" t="s">
        <v>20</v>
      </c>
      <c r="BK243" s="156">
        <f>ROUND($I$243*$H$243,2)</f>
        <v>0</v>
      </c>
      <c r="BL243" s="89" t="s">
        <v>138</v>
      </c>
      <c r="BM243" s="89" t="s">
        <v>899</v>
      </c>
    </row>
    <row r="244" spans="2:47" s="6" customFormat="1" ht="27" customHeight="1">
      <c r="B244" s="23"/>
      <c r="C244" s="24"/>
      <c r="D244" s="157" t="s">
        <v>140</v>
      </c>
      <c r="E244" s="24"/>
      <c r="F244" s="158" t="s">
        <v>900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140</v>
      </c>
      <c r="AU244" s="6" t="s">
        <v>82</v>
      </c>
    </row>
    <row r="245" spans="2:65" s="6" customFormat="1" ht="15.75" customHeight="1">
      <c r="B245" s="23"/>
      <c r="C245" s="145" t="s">
        <v>640</v>
      </c>
      <c r="D245" s="145" t="s">
        <v>134</v>
      </c>
      <c r="E245" s="146" t="s">
        <v>901</v>
      </c>
      <c r="F245" s="147" t="s">
        <v>902</v>
      </c>
      <c r="G245" s="148" t="s">
        <v>288</v>
      </c>
      <c r="H245" s="149">
        <v>9</v>
      </c>
      <c r="I245" s="150"/>
      <c r="J245" s="151">
        <f>ROUND($I$245*$H$245,2)</f>
        <v>0</v>
      </c>
      <c r="K245" s="147"/>
      <c r="L245" s="43"/>
      <c r="M245" s="152"/>
      <c r="N245" s="153" t="s">
        <v>45</v>
      </c>
      <c r="O245" s="24"/>
      <c r="P245" s="24"/>
      <c r="Q245" s="154">
        <v>0.00293</v>
      </c>
      <c r="R245" s="154">
        <f>$Q$245*$H$245</f>
        <v>0.026369999999999998</v>
      </c>
      <c r="S245" s="154">
        <v>0</v>
      </c>
      <c r="T245" s="155">
        <f>$S$245*$H$245</f>
        <v>0</v>
      </c>
      <c r="AR245" s="89" t="s">
        <v>138</v>
      </c>
      <c r="AT245" s="89" t="s">
        <v>134</v>
      </c>
      <c r="AU245" s="89" t="s">
        <v>82</v>
      </c>
      <c r="AY245" s="6" t="s">
        <v>131</v>
      </c>
      <c r="BE245" s="156">
        <f>IF($N$245="základní",$J$245,0)</f>
        <v>0</v>
      </c>
      <c r="BF245" s="156">
        <f>IF($N$245="snížená",$J$245,0)</f>
        <v>0</v>
      </c>
      <c r="BG245" s="156">
        <f>IF($N$245="zákl. přenesená",$J$245,0)</f>
        <v>0</v>
      </c>
      <c r="BH245" s="156">
        <f>IF($N$245="sníž. přenesená",$J$245,0)</f>
        <v>0</v>
      </c>
      <c r="BI245" s="156">
        <f>IF($N$245="nulová",$J$245,0)</f>
        <v>0</v>
      </c>
      <c r="BJ245" s="89" t="s">
        <v>20</v>
      </c>
      <c r="BK245" s="156">
        <f>ROUND($I$245*$H$245,2)</f>
        <v>0</v>
      </c>
      <c r="BL245" s="89" t="s">
        <v>138</v>
      </c>
      <c r="BM245" s="89" t="s">
        <v>903</v>
      </c>
    </row>
    <row r="246" spans="2:47" s="6" customFormat="1" ht="27" customHeight="1">
      <c r="B246" s="23"/>
      <c r="C246" s="24"/>
      <c r="D246" s="157" t="s">
        <v>140</v>
      </c>
      <c r="E246" s="24"/>
      <c r="F246" s="158" t="s">
        <v>904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140</v>
      </c>
      <c r="AU246" s="6" t="s">
        <v>82</v>
      </c>
    </row>
    <row r="247" spans="2:65" s="6" customFormat="1" ht="15.75" customHeight="1">
      <c r="B247" s="23"/>
      <c r="C247" s="159" t="s">
        <v>622</v>
      </c>
      <c r="D247" s="159" t="s">
        <v>155</v>
      </c>
      <c r="E247" s="160" t="s">
        <v>905</v>
      </c>
      <c r="F247" s="161" t="s">
        <v>906</v>
      </c>
      <c r="G247" s="162" t="s">
        <v>288</v>
      </c>
      <c r="H247" s="163">
        <v>2</v>
      </c>
      <c r="I247" s="164"/>
      <c r="J247" s="165">
        <f>ROUND($I$247*$H$247,2)</f>
        <v>0</v>
      </c>
      <c r="K247" s="161"/>
      <c r="L247" s="166"/>
      <c r="M247" s="167"/>
      <c r="N247" s="168" t="s">
        <v>45</v>
      </c>
      <c r="O247" s="24"/>
      <c r="P247" s="24"/>
      <c r="Q247" s="154">
        <v>0.023</v>
      </c>
      <c r="R247" s="154">
        <f>$Q$247*$H$247</f>
        <v>0.046</v>
      </c>
      <c r="S247" s="154">
        <v>0</v>
      </c>
      <c r="T247" s="155">
        <f>$S$247*$H$247</f>
        <v>0</v>
      </c>
      <c r="AR247" s="89" t="s">
        <v>159</v>
      </c>
      <c r="AT247" s="89" t="s">
        <v>155</v>
      </c>
      <c r="AU247" s="89" t="s">
        <v>82</v>
      </c>
      <c r="AY247" s="6" t="s">
        <v>131</v>
      </c>
      <c r="BE247" s="156">
        <f>IF($N$247="základní",$J$247,0)</f>
        <v>0</v>
      </c>
      <c r="BF247" s="156">
        <f>IF($N$247="snížená",$J$247,0)</f>
        <v>0</v>
      </c>
      <c r="BG247" s="156">
        <f>IF($N$247="zákl. přenesená",$J$247,0)</f>
        <v>0</v>
      </c>
      <c r="BH247" s="156">
        <f>IF($N$247="sníž. přenesená",$J$247,0)</f>
        <v>0</v>
      </c>
      <c r="BI247" s="156">
        <f>IF($N$247="nulová",$J$247,0)</f>
        <v>0</v>
      </c>
      <c r="BJ247" s="89" t="s">
        <v>20</v>
      </c>
      <c r="BK247" s="156">
        <f>ROUND($I$247*$H$247,2)</f>
        <v>0</v>
      </c>
      <c r="BL247" s="89" t="s">
        <v>138</v>
      </c>
      <c r="BM247" s="89" t="s">
        <v>907</v>
      </c>
    </row>
    <row r="248" spans="2:47" s="6" customFormat="1" ht="27" customHeight="1">
      <c r="B248" s="23"/>
      <c r="C248" s="24"/>
      <c r="D248" s="157" t="s">
        <v>140</v>
      </c>
      <c r="E248" s="24"/>
      <c r="F248" s="158" t="s">
        <v>908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140</v>
      </c>
      <c r="AU248" s="6" t="s">
        <v>82</v>
      </c>
    </row>
    <row r="249" spans="2:65" s="6" customFormat="1" ht="27" customHeight="1">
      <c r="B249" s="23"/>
      <c r="C249" s="159" t="s">
        <v>909</v>
      </c>
      <c r="D249" s="159" t="s">
        <v>155</v>
      </c>
      <c r="E249" s="160" t="s">
        <v>910</v>
      </c>
      <c r="F249" s="161" t="s">
        <v>911</v>
      </c>
      <c r="G249" s="162" t="s">
        <v>288</v>
      </c>
      <c r="H249" s="163">
        <v>1</v>
      </c>
      <c r="I249" s="164"/>
      <c r="J249" s="165">
        <f>ROUND($I$249*$H$249,2)</f>
        <v>0</v>
      </c>
      <c r="K249" s="161"/>
      <c r="L249" s="166"/>
      <c r="M249" s="167"/>
      <c r="N249" s="168" t="s">
        <v>45</v>
      </c>
      <c r="O249" s="24"/>
      <c r="P249" s="24"/>
      <c r="Q249" s="154">
        <v>0.023</v>
      </c>
      <c r="R249" s="154">
        <f>$Q$249*$H$249</f>
        <v>0.023</v>
      </c>
      <c r="S249" s="154">
        <v>0</v>
      </c>
      <c r="T249" s="155">
        <f>$S$249*$H$249</f>
        <v>0</v>
      </c>
      <c r="AR249" s="89" t="s">
        <v>159</v>
      </c>
      <c r="AT249" s="89" t="s">
        <v>155</v>
      </c>
      <c r="AU249" s="89" t="s">
        <v>82</v>
      </c>
      <c r="AY249" s="6" t="s">
        <v>131</v>
      </c>
      <c r="BE249" s="156">
        <f>IF($N$249="základní",$J$249,0)</f>
        <v>0</v>
      </c>
      <c r="BF249" s="156">
        <f>IF($N$249="snížená",$J$249,0)</f>
        <v>0</v>
      </c>
      <c r="BG249" s="156">
        <f>IF($N$249="zákl. přenesená",$J$249,0)</f>
        <v>0</v>
      </c>
      <c r="BH249" s="156">
        <f>IF($N$249="sníž. přenesená",$J$249,0)</f>
        <v>0</v>
      </c>
      <c r="BI249" s="156">
        <f>IF($N$249="nulová",$J$249,0)</f>
        <v>0</v>
      </c>
      <c r="BJ249" s="89" t="s">
        <v>20</v>
      </c>
      <c r="BK249" s="156">
        <f>ROUND($I$249*$H$249,2)</f>
        <v>0</v>
      </c>
      <c r="BL249" s="89" t="s">
        <v>138</v>
      </c>
      <c r="BM249" s="89" t="s">
        <v>912</v>
      </c>
    </row>
    <row r="250" spans="2:47" s="6" customFormat="1" ht="27" customHeight="1">
      <c r="B250" s="23"/>
      <c r="C250" s="24"/>
      <c r="D250" s="157" t="s">
        <v>140</v>
      </c>
      <c r="E250" s="24"/>
      <c r="F250" s="158" t="s">
        <v>908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140</v>
      </c>
      <c r="AU250" s="6" t="s">
        <v>82</v>
      </c>
    </row>
    <row r="251" spans="2:65" s="6" customFormat="1" ht="15.75" customHeight="1">
      <c r="B251" s="23"/>
      <c r="C251" s="159" t="s">
        <v>913</v>
      </c>
      <c r="D251" s="159" t="s">
        <v>155</v>
      </c>
      <c r="E251" s="160" t="s">
        <v>914</v>
      </c>
      <c r="F251" s="161" t="s">
        <v>915</v>
      </c>
      <c r="G251" s="162" t="s">
        <v>288</v>
      </c>
      <c r="H251" s="163">
        <v>1</v>
      </c>
      <c r="I251" s="164"/>
      <c r="J251" s="165">
        <f>ROUND($I$251*$H$251,2)</f>
        <v>0</v>
      </c>
      <c r="K251" s="161"/>
      <c r="L251" s="166"/>
      <c r="M251" s="167"/>
      <c r="N251" s="168" t="s">
        <v>45</v>
      </c>
      <c r="O251" s="24"/>
      <c r="P251" s="24"/>
      <c r="Q251" s="154">
        <v>0.0204</v>
      </c>
      <c r="R251" s="154">
        <f>$Q$251*$H$251</f>
        <v>0.0204</v>
      </c>
      <c r="S251" s="154">
        <v>0</v>
      </c>
      <c r="T251" s="155">
        <f>$S$251*$H$251</f>
        <v>0</v>
      </c>
      <c r="AR251" s="89" t="s">
        <v>159</v>
      </c>
      <c r="AT251" s="89" t="s">
        <v>155</v>
      </c>
      <c r="AU251" s="89" t="s">
        <v>82</v>
      </c>
      <c r="AY251" s="6" t="s">
        <v>131</v>
      </c>
      <c r="BE251" s="156">
        <f>IF($N$251="základní",$J$251,0)</f>
        <v>0</v>
      </c>
      <c r="BF251" s="156">
        <f>IF($N$251="snížená",$J$251,0)</f>
        <v>0</v>
      </c>
      <c r="BG251" s="156">
        <f>IF($N$251="zákl. přenesená",$J$251,0)</f>
        <v>0</v>
      </c>
      <c r="BH251" s="156">
        <f>IF($N$251="sníž. přenesená",$J$251,0)</f>
        <v>0</v>
      </c>
      <c r="BI251" s="156">
        <f>IF($N$251="nulová",$J$251,0)</f>
        <v>0</v>
      </c>
      <c r="BJ251" s="89" t="s">
        <v>20</v>
      </c>
      <c r="BK251" s="156">
        <f>ROUND($I$251*$H$251,2)</f>
        <v>0</v>
      </c>
      <c r="BL251" s="89" t="s">
        <v>138</v>
      </c>
      <c r="BM251" s="89" t="s">
        <v>916</v>
      </c>
    </row>
    <row r="252" spans="2:65" s="6" customFormat="1" ht="15.75" customHeight="1">
      <c r="B252" s="23"/>
      <c r="C252" s="162" t="s">
        <v>917</v>
      </c>
      <c r="D252" s="162" t="s">
        <v>155</v>
      </c>
      <c r="E252" s="160" t="s">
        <v>918</v>
      </c>
      <c r="F252" s="161" t="s">
        <v>919</v>
      </c>
      <c r="G252" s="162" t="s">
        <v>288</v>
      </c>
      <c r="H252" s="163">
        <v>3</v>
      </c>
      <c r="I252" s="164"/>
      <c r="J252" s="165">
        <f>ROUND($I$252*$H$252,2)</f>
        <v>0</v>
      </c>
      <c r="K252" s="161"/>
      <c r="L252" s="166"/>
      <c r="M252" s="167"/>
      <c r="N252" s="168" t="s">
        <v>45</v>
      </c>
      <c r="O252" s="24"/>
      <c r="P252" s="24"/>
      <c r="Q252" s="154">
        <v>0.0188</v>
      </c>
      <c r="R252" s="154">
        <f>$Q$252*$H$252</f>
        <v>0.056400000000000006</v>
      </c>
      <c r="S252" s="154">
        <v>0</v>
      </c>
      <c r="T252" s="155">
        <f>$S$252*$H$252</f>
        <v>0</v>
      </c>
      <c r="AR252" s="89" t="s">
        <v>159</v>
      </c>
      <c r="AT252" s="89" t="s">
        <v>155</v>
      </c>
      <c r="AU252" s="89" t="s">
        <v>82</v>
      </c>
      <c r="AY252" s="89" t="s">
        <v>131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89" t="s">
        <v>20</v>
      </c>
      <c r="BK252" s="156">
        <f>ROUND($I$252*$H$252,2)</f>
        <v>0</v>
      </c>
      <c r="BL252" s="89" t="s">
        <v>138</v>
      </c>
      <c r="BM252" s="89" t="s">
        <v>920</v>
      </c>
    </row>
    <row r="253" spans="2:47" s="6" customFormat="1" ht="27" customHeight="1">
      <c r="B253" s="23"/>
      <c r="C253" s="24"/>
      <c r="D253" s="157" t="s">
        <v>140</v>
      </c>
      <c r="E253" s="24"/>
      <c r="F253" s="158" t="s">
        <v>921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140</v>
      </c>
      <c r="AU253" s="6" t="s">
        <v>82</v>
      </c>
    </row>
    <row r="254" spans="2:65" s="6" customFormat="1" ht="15.75" customHeight="1">
      <c r="B254" s="23"/>
      <c r="C254" s="159" t="s">
        <v>922</v>
      </c>
      <c r="D254" s="159" t="s">
        <v>155</v>
      </c>
      <c r="E254" s="160" t="s">
        <v>923</v>
      </c>
      <c r="F254" s="161" t="s">
        <v>924</v>
      </c>
      <c r="G254" s="162" t="s">
        <v>288</v>
      </c>
      <c r="H254" s="163">
        <v>1</v>
      </c>
      <c r="I254" s="164"/>
      <c r="J254" s="165">
        <f>ROUND($I$254*$H$254,2)</f>
        <v>0</v>
      </c>
      <c r="K254" s="161"/>
      <c r="L254" s="166"/>
      <c r="M254" s="167"/>
      <c r="N254" s="168" t="s">
        <v>45</v>
      </c>
      <c r="O254" s="24"/>
      <c r="P254" s="24"/>
      <c r="Q254" s="154">
        <v>0.0305</v>
      </c>
      <c r="R254" s="154">
        <f>$Q$254*$H$254</f>
        <v>0.0305</v>
      </c>
      <c r="S254" s="154">
        <v>0</v>
      </c>
      <c r="T254" s="155">
        <f>$S$254*$H$254</f>
        <v>0</v>
      </c>
      <c r="AR254" s="89" t="s">
        <v>159</v>
      </c>
      <c r="AT254" s="89" t="s">
        <v>155</v>
      </c>
      <c r="AU254" s="89" t="s">
        <v>82</v>
      </c>
      <c r="AY254" s="6" t="s">
        <v>131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89" t="s">
        <v>20</v>
      </c>
      <c r="BK254" s="156">
        <f>ROUND($I$254*$H$254,2)</f>
        <v>0</v>
      </c>
      <c r="BL254" s="89" t="s">
        <v>138</v>
      </c>
      <c r="BM254" s="89" t="s">
        <v>925</v>
      </c>
    </row>
    <row r="255" spans="2:47" s="6" customFormat="1" ht="27" customHeight="1">
      <c r="B255" s="23"/>
      <c r="C255" s="24"/>
      <c r="D255" s="157" t="s">
        <v>140</v>
      </c>
      <c r="E255" s="24"/>
      <c r="F255" s="158" t="s">
        <v>926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140</v>
      </c>
      <c r="AU255" s="6" t="s">
        <v>82</v>
      </c>
    </row>
    <row r="256" spans="2:65" s="6" customFormat="1" ht="15.75" customHeight="1">
      <c r="B256" s="23"/>
      <c r="C256" s="159" t="s">
        <v>927</v>
      </c>
      <c r="D256" s="159" t="s">
        <v>155</v>
      </c>
      <c r="E256" s="160" t="s">
        <v>928</v>
      </c>
      <c r="F256" s="161" t="s">
        <v>929</v>
      </c>
      <c r="G256" s="162" t="s">
        <v>288</v>
      </c>
      <c r="H256" s="163">
        <v>1</v>
      </c>
      <c r="I256" s="164"/>
      <c r="J256" s="165">
        <f>ROUND($I$256*$H$256,2)</f>
        <v>0</v>
      </c>
      <c r="K256" s="161"/>
      <c r="L256" s="166"/>
      <c r="M256" s="167"/>
      <c r="N256" s="168" t="s">
        <v>45</v>
      </c>
      <c r="O256" s="24"/>
      <c r="P256" s="24"/>
      <c r="Q256" s="154">
        <v>0</v>
      </c>
      <c r="R256" s="154">
        <f>$Q$256*$H$256</f>
        <v>0</v>
      </c>
      <c r="S256" s="154">
        <v>0</v>
      </c>
      <c r="T256" s="155">
        <f>$S$256*$H$256</f>
        <v>0</v>
      </c>
      <c r="AR256" s="89" t="s">
        <v>159</v>
      </c>
      <c r="AT256" s="89" t="s">
        <v>155</v>
      </c>
      <c r="AU256" s="89" t="s">
        <v>82</v>
      </c>
      <c r="AY256" s="6" t="s">
        <v>131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20</v>
      </c>
      <c r="BK256" s="156">
        <f>ROUND($I$256*$H$256,2)</f>
        <v>0</v>
      </c>
      <c r="BL256" s="89" t="s">
        <v>138</v>
      </c>
      <c r="BM256" s="89" t="s">
        <v>930</v>
      </c>
    </row>
    <row r="257" spans="2:65" s="6" customFormat="1" ht="15.75" customHeight="1">
      <c r="B257" s="23"/>
      <c r="C257" s="148" t="s">
        <v>931</v>
      </c>
      <c r="D257" s="148" t="s">
        <v>134</v>
      </c>
      <c r="E257" s="146" t="s">
        <v>932</v>
      </c>
      <c r="F257" s="147" t="s">
        <v>933</v>
      </c>
      <c r="G257" s="148" t="s">
        <v>288</v>
      </c>
      <c r="H257" s="149">
        <v>3</v>
      </c>
      <c r="I257" s="150"/>
      <c r="J257" s="151">
        <f>ROUND($I$257*$H$257,2)</f>
        <v>0</v>
      </c>
      <c r="K257" s="147"/>
      <c r="L257" s="43"/>
      <c r="M257" s="152"/>
      <c r="N257" s="153" t="s">
        <v>45</v>
      </c>
      <c r="O257" s="24"/>
      <c r="P257" s="24"/>
      <c r="Q257" s="154">
        <v>0</v>
      </c>
      <c r="R257" s="154">
        <f>$Q$257*$H$257</f>
        <v>0</v>
      </c>
      <c r="S257" s="154">
        <v>0</v>
      </c>
      <c r="T257" s="155">
        <f>$S$257*$H$257</f>
        <v>0</v>
      </c>
      <c r="AR257" s="89" t="s">
        <v>138</v>
      </c>
      <c r="AT257" s="89" t="s">
        <v>134</v>
      </c>
      <c r="AU257" s="89" t="s">
        <v>82</v>
      </c>
      <c r="AY257" s="89" t="s">
        <v>131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20</v>
      </c>
      <c r="BK257" s="156">
        <f>ROUND($I$257*$H$257,2)</f>
        <v>0</v>
      </c>
      <c r="BL257" s="89" t="s">
        <v>138</v>
      </c>
      <c r="BM257" s="89" t="s">
        <v>934</v>
      </c>
    </row>
    <row r="258" spans="2:47" s="6" customFormat="1" ht="27" customHeight="1">
      <c r="B258" s="23"/>
      <c r="C258" s="24"/>
      <c r="D258" s="157" t="s">
        <v>140</v>
      </c>
      <c r="E258" s="24"/>
      <c r="F258" s="158" t="s">
        <v>935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140</v>
      </c>
      <c r="AU258" s="6" t="s">
        <v>82</v>
      </c>
    </row>
    <row r="259" spans="2:65" s="6" customFormat="1" ht="15.75" customHeight="1">
      <c r="B259" s="23"/>
      <c r="C259" s="159" t="s">
        <v>936</v>
      </c>
      <c r="D259" s="159" t="s">
        <v>155</v>
      </c>
      <c r="E259" s="160" t="s">
        <v>937</v>
      </c>
      <c r="F259" s="161" t="s">
        <v>938</v>
      </c>
      <c r="G259" s="162" t="s">
        <v>288</v>
      </c>
      <c r="H259" s="163">
        <v>3</v>
      </c>
      <c r="I259" s="164"/>
      <c r="J259" s="165">
        <f>ROUND($I$259*$H$259,2)</f>
        <v>0</v>
      </c>
      <c r="K259" s="161"/>
      <c r="L259" s="166"/>
      <c r="M259" s="167"/>
      <c r="N259" s="168" t="s">
        <v>45</v>
      </c>
      <c r="O259" s="24"/>
      <c r="P259" s="24"/>
      <c r="Q259" s="154">
        <v>0.0269</v>
      </c>
      <c r="R259" s="154">
        <f>$Q$259*$H$259</f>
        <v>0.0807</v>
      </c>
      <c r="S259" s="154">
        <v>0</v>
      </c>
      <c r="T259" s="155">
        <f>$S$259*$H$259</f>
        <v>0</v>
      </c>
      <c r="AR259" s="89" t="s">
        <v>159</v>
      </c>
      <c r="AT259" s="89" t="s">
        <v>155</v>
      </c>
      <c r="AU259" s="89" t="s">
        <v>82</v>
      </c>
      <c r="AY259" s="6" t="s">
        <v>131</v>
      </c>
      <c r="BE259" s="156">
        <f>IF($N$259="základní",$J$259,0)</f>
        <v>0</v>
      </c>
      <c r="BF259" s="156">
        <f>IF($N$259="snížená",$J$259,0)</f>
        <v>0</v>
      </c>
      <c r="BG259" s="156">
        <f>IF($N$259="zákl. přenesená",$J$259,0)</f>
        <v>0</v>
      </c>
      <c r="BH259" s="156">
        <f>IF($N$259="sníž. přenesená",$J$259,0)</f>
        <v>0</v>
      </c>
      <c r="BI259" s="156">
        <f>IF($N$259="nulová",$J$259,0)</f>
        <v>0</v>
      </c>
      <c r="BJ259" s="89" t="s">
        <v>20</v>
      </c>
      <c r="BK259" s="156">
        <f>ROUND($I$259*$H$259,2)</f>
        <v>0</v>
      </c>
      <c r="BL259" s="89" t="s">
        <v>138</v>
      </c>
      <c r="BM259" s="89" t="s">
        <v>939</v>
      </c>
    </row>
    <row r="260" spans="2:47" s="6" customFormat="1" ht="27" customHeight="1">
      <c r="B260" s="23"/>
      <c r="C260" s="24"/>
      <c r="D260" s="157" t="s">
        <v>140</v>
      </c>
      <c r="E260" s="24"/>
      <c r="F260" s="158" t="s">
        <v>940</v>
      </c>
      <c r="G260" s="24"/>
      <c r="H260" s="24"/>
      <c r="J260" s="24"/>
      <c r="K260" s="24"/>
      <c r="L260" s="43"/>
      <c r="M260" s="56"/>
      <c r="N260" s="24"/>
      <c r="O260" s="24"/>
      <c r="P260" s="24"/>
      <c r="Q260" s="24"/>
      <c r="R260" s="24"/>
      <c r="S260" s="24"/>
      <c r="T260" s="57"/>
      <c r="AT260" s="6" t="s">
        <v>140</v>
      </c>
      <c r="AU260" s="6" t="s">
        <v>82</v>
      </c>
    </row>
    <row r="261" spans="2:65" s="6" customFormat="1" ht="15.75" customHeight="1">
      <c r="B261" s="23"/>
      <c r="C261" s="145" t="s">
        <v>941</v>
      </c>
      <c r="D261" s="145" t="s">
        <v>134</v>
      </c>
      <c r="E261" s="146" t="s">
        <v>942</v>
      </c>
      <c r="F261" s="147" t="s">
        <v>943</v>
      </c>
      <c r="G261" s="148" t="s">
        <v>288</v>
      </c>
      <c r="H261" s="149">
        <v>1</v>
      </c>
      <c r="I261" s="150"/>
      <c r="J261" s="151">
        <f>ROUND($I$261*$H$261,2)</f>
        <v>0</v>
      </c>
      <c r="K261" s="147"/>
      <c r="L261" s="43"/>
      <c r="M261" s="152"/>
      <c r="N261" s="153" t="s">
        <v>45</v>
      </c>
      <c r="O261" s="24"/>
      <c r="P261" s="24"/>
      <c r="Q261" s="154">
        <v>0.00437</v>
      </c>
      <c r="R261" s="154">
        <f>$Q$261*$H$261</f>
        <v>0.00437</v>
      </c>
      <c r="S261" s="154">
        <v>0</v>
      </c>
      <c r="T261" s="155">
        <f>$S$261*$H$261</f>
        <v>0</v>
      </c>
      <c r="AR261" s="89" t="s">
        <v>138</v>
      </c>
      <c r="AT261" s="89" t="s">
        <v>134</v>
      </c>
      <c r="AU261" s="89" t="s">
        <v>82</v>
      </c>
      <c r="AY261" s="6" t="s">
        <v>131</v>
      </c>
      <c r="BE261" s="156">
        <f>IF($N$261="základní",$J$261,0)</f>
        <v>0</v>
      </c>
      <c r="BF261" s="156">
        <f>IF($N$261="snížená",$J$261,0)</f>
        <v>0</v>
      </c>
      <c r="BG261" s="156">
        <f>IF($N$261="zákl. přenesená",$J$261,0)</f>
        <v>0</v>
      </c>
      <c r="BH261" s="156">
        <f>IF($N$261="sníž. přenesená",$J$261,0)</f>
        <v>0</v>
      </c>
      <c r="BI261" s="156">
        <f>IF($N$261="nulová",$J$261,0)</f>
        <v>0</v>
      </c>
      <c r="BJ261" s="89" t="s">
        <v>20</v>
      </c>
      <c r="BK261" s="156">
        <f>ROUND($I$261*$H$261,2)</f>
        <v>0</v>
      </c>
      <c r="BL261" s="89" t="s">
        <v>138</v>
      </c>
      <c r="BM261" s="89" t="s">
        <v>944</v>
      </c>
    </row>
    <row r="262" spans="2:47" s="6" customFormat="1" ht="27" customHeight="1">
      <c r="B262" s="23"/>
      <c r="C262" s="24"/>
      <c r="D262" s="157" t="s">
        <v>140</v>
      </c>
      <c r="E262" s="24"/>
      <c r="F262" s="158" t="s">
        <v>945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140</v>
      </c>
      <c r="AU262" s="6" t="s">
        <v>82</v>
      </c>
    </row>
    <row r="263" spans="2:65" s="6" customFormat="1" ht="15.75" customHeight="1">
      <c r="B263" s="23"/>
      <c r="C263" s="159" t="s">
        <v>946</v>
      </c>
      <c r="D263" s="159" t="s">
        <v>155</v>
      </c>
      <c r="E263" s="160" t="s">
        <v>947</v>
      </c>
      <c r="F263" s="161" t="s">
        <v>948</v>
      </c>
      <c r="G263" s="162" t="s">
        <v>288</v>
      </c>
      <c r="H263" s="163">
        <v>1</v>
      </c>
      <c r="I263" s="164"/>
      <c r="J263" s="165">
        <f>ROUND($I$263*$H$263,2)</f>
        <v>0</v>
      </c>
      <c r="K263" s="161"/>
      <c r="L263" s="166"/>
      <c r="M263" s="167"/>
      <c r="N263" s="168" t="s">
        <v>45</v>
      </c>
      <c r="O263" s="24"/>
      <c r="P263" s="24"/>
      <c r="Q263" s="154">
        <v>0.052</v>
      </c>
      <c r="R263" s="154">
        <f>$Q$263*$H$263</f>
        <v>0.052</v>
      </c>
      <c r="S263" s="154">
        <v>0</v>
      </c>
      <c r="T263" s="155">
        <f>$S$263*$H$263</f>
        <v>0</v>
      </c>
      <c r="AR263" s="89" t="s">
        <v>159</v>
      </c>
      <c r="AT263" s="89" t="s">
        <v>155</v>
      </c>
      <c r="AU263" s="89" t="s">
        <v>82</v>
      </c>
      <c r="AY263" s="6" t="s">
        <v>131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20</v>
      </c>
      <c r="BK263" s="156">
        <f>ROUND($I$263*$H$263,2)</f>
        <v>0</v>
      </c>
      <c r="BL263" s="89" t="s">
        <v>138</v>
      </c>
      <c r="BM263" s="89" t="s">
        <v>949</v>
      </c>
    </row>
    <row r="264" spans="2:47" s="6" customFormat="1" ht="27" customHeight="1">
      <c r="B264" s="23"/>
      <c r="C264" s="24"/>
      <c r="D264" s="157" t="s">
        <v>140</v>
      </c>
      <c r="E264" s="24"/>
      <c r="F264" s="158" t="s">
        <v>950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140</v>
      </c>
      <c r="AU264" s="6" t="s">
        <v>82</v>
      </c>
    </row>
    <row r="265" spans="2:65" s="6" customFormat="1" ht="15.75" customHeight="1">
      <c r="B265" s="23"/>
      <c r="C265" s="145" t="s">
        <v>319</v>
      </c>
      <c r="D265" s="145" t="s">
        <v>134</v>
      </c>
      <c r="E265" s="146" t="s">
        <v>951</v>
      </c>
      <c r="F265" s="147" t="s">
        <v>952</v>
      </c>
      <c r="G265" s="148" t="s">
        <v>239</v>
      </c>
      <c r="H265" s="149">
        <v>80</v>
      </c>
      <c r="I265" s="150"/>
      <c r="J265" s="151">
        <f>ROUND($I$265*$H$265,2)</f>
        <v>0</v>
      </c>
      <c r="K265" s="147"/>
      <c r="L265" s="43"/>
      <c r="M265" s="152"/>
      <c r="N265" s="153" t="s">
        <v>45</v>
      </c>
      <c r="O265" s="24"/>
      <c r="P265" s="24"/>
      <c r="Q265" s="154">
        <v>0</v>
      </c>
      <c r="R265" s="154">
        <f>$Q$265*$H$265</f>
        <v>0</v>
      </c>
      <c r="S265" s="154">
        <v>0</v>
      </c>
      <c r="T265" s="155">
        <f>$S$265*$H$265</f>
        <v>0</v>
      </c>
      <c r="AR265" s="89" t="s">
        <v>138</v>
      </c>
      <c r="AT265" s="89" t="s">
        <v>134</v>
      </c>
      <c r="AU265" s="89" t="s">
        <v>82</v>
      </c>
      <c r="AY265" s="6" t="s">
        <v>131</v>
      </c>
      <c r="BE265" s="156">
        <f>IF($N$265="základní",$J$265,0)</f>
        <v>0</v>
      </c>
      <c r="BF265" s="156">
        <f>IF($N$265="snížená",$J$265,0)</f>
        <v>0</v>
      </c>
      <c r="BG265" s="156">
        <f>IF($N$265="zákl. přenesená",$J$265,0)</f>
        <v>0</v>
      </c>
      <c r="BH265" s="156">
        <f>IF($N$265="sníž. přenesená",$J$265,0)</f>
        <v>0</v>
      </c>
      <c r="BI265" s="156">
        <f>IF($N$265="nulová",$J$265,0)</f>
        <v>0</v>
      </c>
      <c r="BJ265" s="89" t="s">
        <v>20</v>
      </c>
      <c r="BK265" s="156">
        <f>ROUND($I$265*$H$265,2)</f>
        <v>0</v>
      </c>
      <c r="BL265" s="89" t="s">
        <v>138</v>
      </c>
      <c r="BM265" s="89" t="s">
        <v>953</v>
      </c>
    </row>
    <row r="266" spans="2:47" s="6" customFormat="1" ht="27" customHeight="1">
      <c r="B266" s="23"/>
      <c r="C266" s="24"/>
      <c r="D266" s="157" t="s">
        <v>140</v>
      </c>
      <c r="E266" s="24"/>
      <c r="F266" s="158" t="s">
        <v>954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140</v>
      </c>
      <c r="AU266" s="6" t="s">
        <v>82</v>
      </c>
    </row>
    <row r="267" spans="2:51" s="6" customFormat="1" ht="15.75" customHeight="1">
      <c r="B267" s="169"/>
      <c r="C267" s="170"/>
      <c r="D267" s="171" t="s">
        <v>162</v>
      </c>
      <c r="E267" s="170"/>
      <c r="F267" s="172" t="s">
        <v>955</v>
      </c>
      <c r="G267" s="170"/>
      <c r="H267" s="173">
        <v>80</v>
      </c>
      <c r="J267" s="170"/>
      <c r="K267" s="170"/>
      <c r="L267" s="174"/>
      <c r="M267" s="175"/>
      <c r="N267" s="170"/>
      <c r="O267" s="170"/>
      <c r="P267" s="170"/>
      <c r="Q267" s="170"/>
      <c r="R267" s="170"/>
      <c r="S267" s="170"/>
      <c r="T267" s="176"/>
      <c r="AT267" s="177" t="s">
        <v>162</v>
      </c>
      <c r="AU267" s="177" t="s">
        <v>82</v>
      </c>
      <c r="AV267" s="177" t="s">
        <v>82</v>
      </c>
      <c r="AW267" s="177" t="s">
        <v>106</v>
      </c>
      <c r="AX267" s="177" t="s">
        <v>20</v>
      </c>
      <c r="AY267" s="177" t="s">
        <v>131</v>
      </c>
    </row>
    <row r="268" spans="2:65" s="6" customFormat="1" ht="15.75" customHeight="1">
      <c r="B268" s="23"/>
      <c r="C268" s="159" t="s">
        <v>170</v>
      </c>
      <c r="D268" s="159" t="s">
        <v>155</v>
      </c>
      <c r="E268" s="160" t="s">
        <v>956</v>
      </c>
      <c r="F268" s="161" t="s">
        <v>957</v>
      </c>
      <c r="G268" s="162" t="s">
        <v>239</v>
      </c>
      <c r="H268" s="163">
        <v>80</v>
      </c>
      <c r="I268" s="164"/>
      <c r="J268" s="165">
        <f>ROUND($I$268*$H$268,2)</f>
        <v>0</v>
      </c>
      <c r="K268" s="161"/>
      <c r="L268" s="166"/>
      <c r="M268" s="167"/>
      <c r="N268" s="168" t="s">
        <v>45</v>
      </c>
      <c r="O268" s="24"/>
      <c r="P268" s="24"/>
      <c r="Q268" s="154">
        <v>0.00027</v>
      </c>
      <c r="R268" s="154">
        <f>$Q$268*$H$268</f>
        <v>0.0216</v>
      </c>
      <c r="S268" s="154">
        <v>0</v>
      </c>
      <c r="T268" s="155">
        <f>$S$268*$H$268</f>
        <v>0</v>
      </c>
      <c r="AR268" s="89" t="s">
        <v>159</v>
      </c>
      <c r="AT268" s="89" t="s">
        <v>155</v>
      </c>
      <c r="AU268" s="89" t="s">
        <v>82</v>
      </c>
      <c r="AY268" s="6" t="s">
        <v>131</v>
      </c>
      <c r="BE268" s="156">
        <f>IF($N$268="základní",$J$268,0)</f>
        <v>0</v>
      </c>
      <c r="BF268" s="156">
        <f>IF($N$268="snížená",$J$268,0)</f>
        <v>0</v>
      </c>
      <c r="BG268" s="156">
        <f>IF($N$268="zákl. přenesená",$J$268,0)</f>
        <v>0</v>
      </c>
      <c r="BH268" s="156">
        <f>IF($N$268="sníž. přenesená",$J$268,0)</f>
        <v>0</v>
      </c>
      <c r="BI268" s="156">
        <f>IF($N$268="nulová",$J$268,0)</f>
        <v>0</v>
      </c>
      <c r="BJ268" s="89" t="s">
        <v>20</v>
      </c>
      <c r="BK268" s="156">
        <f>ROUND($I$268*$H$268,2)</f>
        <v>0</v>
      </c>
      <c r="BL268" s="89" t="s">
        <v>138</v>
      </c>
      <c r="BM268" s="89" t="s">
        <v>958</v>
      </c>
    </row>
    <row r="269" spans="2:47" s="6" customFormat="1" ht="16.5" customHeight="1">
      <c r="B269" s="23"/>
      <c r="C269" s="24"/>
      <c r="D269" s="157" t="s">
        <v>140</v>
      </c>
      <c r="E269" s="24"/>
      <c r="F269" s="158" t="s">
        <v>959</v>
      </c>
      <c r="G269" s="24"/>
      <c r="H269" s="24"/>
      <c r="J269" s="24"/>
      <c r="K269" s="24"/>
      <c r="L269" s="43"/>
      <c r="M269" s="56"/>
      <c r="N269" s="24"/>
      <c r="O269" s="24"/>
      <c r="P269" s="24"/>
      <c r="Q269" s="24"/>
      <c r="R269" s="24"/>
      <c r="S269" s="24"/>
      <c r="T269" s="57"/>
      <c r="AT269" s="6" t="s">
        <v>140</v>
      </c>
      <c r="AU269" s="6" t="s">
        <v>82</v>
      </c>
    </row>
    <row r="270" spans="2:65" s="6" customFormat="1" ht="15.75" customHeight="1">
      <c r="B270" s="23"/>
      <c r="C270" s="145" t="s">
        <v>230</v>
      </c>
      <c r="D270" s="145" t="s">
        <v>134</v>
      </c>
      <c r="E270" s="146" t="s">
        <v>960</v>
      </c>
      <c r="F270" s="147" t="s">
        <v>961</v>
      </c>
      <c r="G270" s="148" t="s">
        <v>239</v>
      </c>
      <c r="H270" s="149">
        <v>10</v>
      </c>
      <c r="I270" s="150"/>
      <c r="J270" s="151">
        <f>ROUND($I$270*$H$270,2)</f>
        <v>0</v>
      </c>
      <c r="K270" s="147"/>
      <c r="L270" s="43"/>
      <c r="M270" s="152"/>
      <c r="N270" s="153" t="s">
        <v>45</v>
      </c>
      <c r="O270" s="24"/>
      <c r="P270" s="24"/>
      <c r="Q270" s="154">
        <v>0</v>
      </c>
      <c r="R270" s="154">
        <f>$Q$270*$H$270</f>
        <v>0</v>
      </c>
      <c r="S270" s="154">
        <v>0</v>
      </c>
      <c r="T270" s="155">
        <f>$S$270*$H$270</f>
        <v>0</v>
      </c>
      <c r="AR270" s="89" t="s">
        <v>138</v>
      </c>
      <c r="AT270" s="89" t="s">
        <v>134</v>
      </c>
      <c r="AU270" s="89" t="s">
        <v>82</v>
      </c>
      <c r="AY270" s="6" t="s">
        <v>131</v>
      </c>
      <c r="BE270" s="156">
        <f>IF($N$270="základní",$J$270,0)</f>
        <v>0</v>
      </c>
      <c r="BF270" s="156">
        <f>IF($N$270="snížená",$J$270,0)</f>
        <v>0</v>
      </c>
      <c r="BG270" s="156">
        <f>IF($N$270="zákl. přenesená",$J$270,0)</f>
        <v>0</v>
      </c>
      <c r="BH270" s="156">
        <f>IF($N$270="sníž. přenesená",$J$270,0)</f>
        <v>0</v>
      </c>
      <c r="BI270" s="156">
        <f>IF($N$270="nulová",$J$270,0)</f>
        <v>0</v>
      </c>
      <c r="BJ270" s="89" t="s">
        <v>20</v>
      </c>
      <c r="BK270" s="156">
        <f>ROUND($I$270*$H$270,2)</f>
        <v>0</v>
      </c>
      <c r="BL270" s="89" t="s">
        <v>138</v>
      </c>
      <c r="BM270" s="89" t="s">
        <v>962</v>
      </c>
    </row>
    <row r="271" spans="2:47" s="6" customFormat="1" ht="27" customHeight="1">
      <c r="B271" s="23"/>
      <c r="C271" s="24"/>
      <c r="D271" s="157" t="s">
        <v>140</v>
      </c>
      <c r="E271" s="24"/>
      <c r="F271" s="158" t="s">
        <v>963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140</v>
      </c>
      <c r="AU271" s="6" t="s">
        <v>82</v>
      </c>
    </row>
    <row r="272" spans="2:51" s="6" customFormat="1" ht="15.75" customHeight="1">
      <c r="B272" s="169"/>
      <c r="C272" s="170"/>
      <c r="D272" s="171" t="s">
        <v>162</v>
      </c>
      <c r="E272" s="170"/>
      <c r="F272" s="172" t="s">
        <v>964</v>
      </c>
      <c r="G272" s="170"/>
      <c r="H272" s="173">
        <v>10</v>
      </c>
      <c r="J272" s="170"/>
      <c r="K272" s="170"/>
      <c r="L272" s="174"/>
      <c r="M272" s="175"/>
      <c r="N272" s="170"/>
      <c r="O272" s="170"/>
      <c r="P272" s="170"/>
      <c r="Q272" s="170"/>
      <c r="R272" s="170"/>
      <c r="S272" s="170"/>
      <c r="T272" s="176"/>
      <c r="AT272" s="177" t="s">
        <v>162</v>
      </c>
      <c r="AU272" s="177" t="s">
        <v>82</v>
      </c>
      <c r="AV272" s="177" t="s">
        <v>82</v>
      </c>
      <c r="AW272" s="177" t="s">
        <v>106</v>
      </c>
      <c r="AX272" s="177" t="s">
        <v>20</v>
      </c>
      <c r="AY272" s="177" t="s">
        <v>131</v>
      </c>
    </row>
    <row r="273" spans="2:65" s="6" customFormat="1" ht="15.75" customHeight="1">
      <c r="B273" s="23"/>
      <c r="C273" s="159" t="s">
        <v>236</v>
      </c>
      <c r="D273" s="159" t="s">
        <v>155</v>
      </c>
      <c r="E273" s="160" t="s">
        <v>965</v>
      </c>
      <c r="F273" s="161" t="s">
        <v>966</v>
      </c>
      <c r="G273" s="162" t="s">
        <v>239</v>
      </c>
      <c r="H273" s="163">
        <v>10</v>
      </c>
      <c r="I273" s="164"/>
      <c r="J273" s="165">
        <f>ROUND($I$273*$H$273,2)</f>
        <v>0</v>
      </c>
      <c r="K273" s="161"/>
      <c r="L273" s="166"/>
      <c r="M273" s="167"/>
      <c r="N273" s="168" t="s">
        <v>45</v>
      </c>
      <c r="O273" s="24"/>
      <c r="P273" s="24"/>
      <c r="Q273" s="154">
        <v>0.00106</v>
      </c>
      <c r="R273" s="154">
        <f>$Q$273*$H$273</f>
        <v>0.0106</v>
      </c>
      <c r="S273" s="154">
        <v>0</v>
      </c>
      <c r="T273" s="155">
        <f>$S$273*$H$273</f>
        <v>0</v>
      </c>
      <c r="AR273" s="89" t="s">
        <v>159</v>
      </c>
      <c r="AT273" s="89" t="s">
        <v>155</v>
      </c>
      <c r="AU273" s="89" t="s">
        <v>82</v>
      </c>
      <c r="AY273" s="6" t="s">
        <v>131</v>
      </c>
      <c r="BE273" s="156">
        <f>IF($N$273="základní",$J$273,0)</f>
        <v>0</v>
      </c>
      <c r="BF273" s="156">
        <f>IF($N$273="snížená",$J$273,0)</f>
        <v>0</v>
      </c>
      <c r="BG273" s="156">
        <f>IF($N$273="zákl. přenesená",$J$273,0)</f>
        <v>0</v>
      </c>
      <c r="BH273" s="156">
        <f>IF($N$273="sníž. přenesená",$J$273,0)</f>
        <v>0</v>
      </c>
      <c r="BI273" s="156">
        <f>IF($N$273="nulová",$J$273,0)</f>
        <v>0</v>
      </c>
      <c r="BJ273" s="89" t="s">
        <v>20</v>
      </c>
      <c r="BK273" s="156">
        <f>ROUND($I$273*$H$273,2)</f>
        <v>0</v>
      </c>
      <c r="BL273" s="89" t="s">
        <v>138</v>
      </c>
      <c r="BM273" s="89" t="s">
        <v>967</v>
      </c>
    </row>
    <row r="274" spans="2:47" s="6" customFormat="1" ht="16.5" customHeight="1">
      <c r="B274" s="23"/>
      <c r="C274" s="24"/>
      <c r="D274" s="157" t="s">
        <v>140</v>
      </c>
      <c r="E274" s="24"/>
      <c r="F274" s="158" t="s">
        <v>968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140</v>
      </c>
      <c r="AU274" s="6" t="s">
        <v>82</v>
      </c>
    </row>
    <row r="275" spans="2:65" s="6" customFormat="1" ht="15.75" customHeight="1">
      <c r="B275" s="23"/>
      <c r="C275" s="145" t="s">
        <v>254</v>
      </c>
      <c r="D275" s="145" t="s">
        <v>134</v>
      </c>
      <c r="E275" s="146" t="s">
        <v>969</v>
      </c>
      <c r="F275" s="147" t="s">
        <v>970</v>
      </c>
      <c r="G275" s="148" t="s">
        <v>239</v>
      </c>
      <c r="H275" s="149">
        <v>200</v>
      </c>
      <c r="I275" s="150"/>
      <c r="J275" s="151">
        <f>ROUND($I$275*$H$275,2)</f>
        <v>0</v>
      </c>
      <c r="K275" s="147"/>
      <c r="L275" s="43"/>
      <c r="M275" s="152"/>
      <c r="N275" s="153" t="s">
        <v>45</v>
      </c>
      <c r="O275" s="24"/>
      <c r="P275" s="24"/>
      <c r="Q275" s="154">
        <v>0</v>
      </c>
      <c r="R275" s="154">
        <f>$Q$275*$H$275</f>
        <v>0</v>
      </c>
      <c r="S275" s="154">
        <v>0</v>
      </c>
      <c r="T275" s="155">
        <f>$S$275*$H$275</f>
        <v>0</v>
      </c>
      <c r="AR275" s="89" t="s">
        <v>138</v>
      </c>
      <c r="AT275" s="89" t="s">
        <v>134</v>
      </c>
      <c r="AU275" s="89" t="s">
        <v>82</v>
      </c>
      <c r="AY275" s="6" t="s">
        <v>131</v>
      </c>
      <c r="BE275" s="156">
        <f>IF($N$275="základní",$J$275,0)</f>
        <v>0</v>
      </c>
      <c r="BF275" s="156">
        <f>IF($N$275="snížená",$J$275,0)</f>
        <v>0</v>
      </c>
      <c r="BG275" s="156">
        <f>IF($N$275="zákl. přenesená",$J$275,0)</f>
        <v>0</v>
      </c>
      <c r="BH275" s="156">
        <f>IF($N$275="sníž. přenesená",$J$275,0)</f>
        <v>0</v>
      </c>
      <c r="BI275" s="156">
        <f>IF($N$275="nulová",$J$275,0)</f>
        <v>0</v>
      </c>
      <c r="BJ275" s="89" t="s">
        <v>20</v>
      </c>
      <c r="BK275" s="156">
        <f>ROUND($I$275*$H$275,2)</f>
        <v>0</v>
      </c>
      <c r="BL275" s="89" t="s">
        <v>138</v>
      </c>
      <c r="BM275" s="89" t="s">
        <v>971</v>
      </c>
    </row>
    <row r="276" spans="2:47" s="6" customFormat="1" ht="27" customHeight="1">
      <c r="B276" s="23"/>
      <c r="C276" s="24"/>
      <c r="D276" s="157" t="s">
        <v>140</v>
      </c>
      <c r="E276" s="24"/>
      <c r="F276" s="158" t="s">
        <v>972</v>
      </c>
      <c r="G276" s="24"/>
      <c r="H276" s="24"/>
      <c r="J276" s="24"/>
      <c r="K276" s="24"/>
      <c r="L276" s="43"/>
      <c r="M276" s="56"/>
      <c r="N276" s="24"/>
      <c r="O276" s="24"/>
      <c r="P276" s="24"/>
      <c r="Q276" s="24"/>
      <c r="R276" s="24"/>
      <c r="S276" s="24"/>
      <c r="T276" s="57"/>
      <c r="AT276" s="6" t="s">
        <v>140</v>
      </c>
      <c r="AU276" s="6" t="s">
        <v>82</v>
      </c>
    </row>
    <row r="277" spans="2:51" s="6" customFormat="1" ht="15.75" customHeight="1">
      <c r="B277" s="169"/>
      <c r="C277" s="170"/>
      <c r="D277" s="171" t="s">
        <v>162</v>
      </c>
      <c r="E277" s="170"/>
      <c r="F277" s="172" t="s">
        <v>973</v>
      </c>
      <c r="G277" s="170"/>
      <c r="H277" s="173">
        <v>200</v>
      </c>
      <c r="J277" s="170"/>
      <c r="K277" s="170"/>
      <c r="L277" s="174"/>
      <c r="M277" s="175"/>
      <c r="N277" s="170"/>
      <c r="O277" s="170"/>
      <c r="P277" s="170"/>
      <c r="Q277" s="170"/>
      <c r="R277" s="170"/>
      <c r="S277" s="170"/>
      <c r="T277" s="176"/>
      <c r="AT277" s="177" t="s">
        <v>162</v>
      </c>
      <c r="AU277" s="177" t="s">
        <v>82</v>
      </c>
      <c r="AV277" s="177" t="s">
        <v>82</v>
      </c>
      <c r="AW277" s="177" t="s">
        <v>106</v>
      </c>
      <c r="AX277" s="177" t="s">
        <v>20</v>
      </c>
      <c r="AY277" s="177" t="s">
        <v>131</v>
      </c>
    </row>
    <row r="278" spans="2:65" s="6" customFormat="1" ht="15.75" customHeight="1">
      <c r="B278" s="23"/>
      <c r="C278" s="159" t="s">
        <v>6</v>
      </c>
      <c r="D278" s="159" t="s">
        <v>155</v>
      </c>
      <c r="E278" s="160" t="s">
        <v>974</v>
      </c>
      <c r="F278" s="161" t="s">
        <v>975</v>
      </c>
      <c r="G278" s="162" t="s">
        <v>239</v>
      </c>
      <c r="H278" s="163">
        <v>200</v>
      </c>
      <c r="I278" s="164"/>
      <c r="J278" s="165">
        <f>ROUND($I$278*$H$278,2)</f>
        <v>0</v>
      </c>
      <c r="K278" s="161"/>
      <c r="L278" s="166"/>
      <c r="M278" s="167"/>
      <c r="N278" s="168" t="s">
        <v>45</v>
      </c>
      <c r="O278" s="24"/>
      <c r="P278" s="24"/>
      <c r="Q278" s="154">
        <v>0.00146</v>
      </c>
      <c r="R278" s="154">
        <f>$Q$278*$H$278</f>
        <v>0.292</v>
      </c>
      <c r="S278" s="154">
        <v>0</v>
      </c>
      <c r="T278" s="155">
        <f>$S$278*$H$278</f>
        <v>0</v>
      </c>
      <c r="AR278" s="89" t="s">
        <v>159</v>
      </c>
      <c r="AT278" s="89" t="s">
        <v>155</v>
      </c>
      <c r="AU278" s="89" t="s">
        <v>82</v>
      </c>
      <c r="AY278" s="6" t="s">
        <v>131</v>
      </c>
      <c r="BE278" s="156">
        <f>IF($N$278="základní",$J$278,0)</f>
        <v>0</v>
      </c>
      <c r="BF278" s="156">
        <f>IF($N$278="snížená",$J$278,0)</f>
        <v>0</v>
      </c>
      <c r="BG278" s="156">
        <f>IF($N$278="zákl. přenesená",$J$278,0)</f>
        <v>0</v>
      </c>
      <c r="BH278" s="156">
        <f>IF($N$278="sníž. přenesená",$J$278,0)</f>
        <v>0</v>
      </c>
      <c r="BI278" s="156">
        <f>IF($N$278="nulová",$J$278,0)</f>
        <v>0</v>
      </c>
      <c r="BJ278" s="89" t="s">
        <v>20</v>
      </c>
      <c r="BK278" s="156">
        <f>ROUND($I$278*$H$278,2)</f>
        <v>0</v>
      </c>
      <c r="BL278" s="89" t="s">
        <v>138</v>
      </c>
      <c r="BM278" s="89" t="s">
        <v>976</v>
      </c>
    </row>
    <row r="279" spans="2:47" s="6" customFormat="1" ht="27" customHeight="1">
      <c r="B279" s="23"/>
      <c r="C279" s="24"/>
      <c r="D279" s="157" t="s">
        <v>140</v>
      </c>
      <c r="E279" s="24"/>
      <c r="F279" s="158" t="s">
        <v>977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140</v>
      </c>
      <c r="AU279" s="6" t="s">
        <v>82</v>
      </c>
    </row>
    <row r="280" spans="2:65" s="6" customFormat="1" ht="15.75" customHeight="1">
      <c r="B280" s="23"/>
      <c r="C280" s="145" t="s">
        <v>176</v>
      </c>
      <c r="D280" s="145" t="s">
        <v>134</v>
      </c>
      <c r="E280" s="146" t="s">
        <v>978</v>
      </c>
      <c r="F280" s="147" t="s">
        <v>979</v>
      </c>
      <c r="G280" s="148" t="s">
        <v>288</v>
      </c>
      <c r="H280" s="149">
        <v>32</v>
      </c>
      <c r="I280" s="150"/>
      <c r="J280" s="151">
        <f>ROUND($I$280*$H$280,2)</f>
        <v>0</v>
      </c>
      <c r="K280" s="147"/>
      <c r="L280" s="43"/>
      <c r="M280" s="152"/>
      <c r="N280" s="153" t="s">
        <v>45</v>
      </c>
      <c r="O280" s="24"/>
      <c r="P280" s="24"/>
      <c r="Q280" s="154">
        <v>0</v>
      </c>
      <c r="R280" s="154">
        <f>$Q$280*$H$280</f>
        <v>0</v>
      </c>
      <c r="S280" s="154">
        <v>0</v>
      </c>
      <c r="T280" s="155">
        <f>$S$280*$H$280</f>
        <v>0</v>
      </c>
      <c r="AR280" s="89" t="s">
        <v>138</v>
      </c>
      <c r="AT280" s="89" t="s">
        <v>134</v>
      </c>
      <c r="AU280" s="89" t="s">
        <v>82</v>
      </c>
      <c r="AY280" s="6" t="s">
        <v>131</v>
      </c>
      <c r="BE280" s="156">
        <f>IF($N$280="základní",$J$280,0)</f>
        <v>0</v>
      </c>
      <c r="BF280" s="156">
        <f>IF($N$280="snížená",$J$280,0)</f>
        <v>0</v>
      </c>
      <c r="BG280" s="156">
        <f>IF($N$280="zákl. přenesená",$J$280,0)</f>
        <v>0</v>
      </c>
      <c r="BH280" s="156">
        <f>IF($N$280="sníž. přenesená",$J$280,0)</f>
        <v>0</v>
      </c>
      <c r="BI280" s="156">
        <f>IF($N$280="nulová",$J$280,0)</f>
        <v>0</v>
      </c>
      <c r="BJ280" s="89" t="s">
        <v>20</v>
      </c>
      <c r="BK280" s="156">
        <f>ROUND($I$280*$H$280,2)</f>
        <v>0</v>
      </c>
      <c r="BL280" s="89" t="s">
        <v>138</v>
      </c>
      <c r="BM280" s="89" t="s">
        <v>980</v>
      </c>
    </row>
    <row r="281" spans="2:47" s="6" customFormat="1" ht="27" customHeight="1">
      <c r="B281" s="23"/>
      <c r="C281" s="24"/>
      <c r="D281" s="157" t="s">
        <v>140</v>
      </c>
      <c r="E281" s="24"/>
      <c r="F281" s="158" t="s">
        <v>981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140</v>
      </c>
      <c r="AU281" s="6" t="s">
        <v>82</v>
      </c>
    </row>
    <row r="282" spans="2:51" s="6" customFormat="1" ht="15.75" customHeight="1">
      <c r="B282" s="169"/>
      <c r="C282" s="170"/>
      <c r="D282" s="171" t="s">
        <v>162</v>
      </c>
      <c r="E282" s="170"/>
      <c r="F282" s="172" t="s">
        <v>982</v>
      </c>
      <c r="G282" s="170"/>
      <c r="H282" s="173">
        <v>32</v>
      </c>
      <c r="J282" s="170"/>
      <c r="K282" s="170"/>
      <c r="L282" s="174"/>
      <c r="M282" s="175"/>
      <c r="N282" s="170"/>
      <c r="O282" s="170"/>
      <c r="P282" s="170"/>
      <c r="Q282" s="170"/>
      <c r="R282" s="170"/>
      <c r="S282" s="170"/>
      <c r="T282" s="176"/>
      <c r="AT282" s="177" t="s">
        <v>162</v>
      </c>
      <c r="AU282" s="177" t="s">
        <v>82</v>
      </c>
      <c r="AV282" s="177" t="s">
        <v>82</v>
      </c>
      <c r="AW282" s="177" t="s">
        <v>106</v>
      </c>
      <c r="AX282" s="177" t="s">
        <v>20</v>
      </c>
      <c r="AY282" s="177" t="s">
        <v>131</v>
      </c>
    </row>
    <row r="283" spans="2:65" s="6" customFormat="1" ht="15.75" customHeight="1">
      <c r="B283" s="23"/>
      <c r="C283" s="159" t="s">
        <v>181</v>
      </c>
      <c r="D283" s="159" t="s">
        <v>155</v>
      </c>
      <c r="E283" s="160" t="s">
        <v>983</v>
      </c>
      <c r="F283" s="161" t="s">
        <v>984</v>
      </c>
      <c r="G283" s="162" t="s">
        <v>288</v>
      </c>
      <c r="H283" s="163">
        <v>32</v>
      </c>
      <c r="I283" s="164"/>
      <c r="J283" s="165">
        <f>ROUND($I$283*$H$283,2)</f>
        <v>0</v>
      </c>
      <c r="K283" s="161"/>
      <c r="L283" s="166"/>
      <c r="M283" s="167"/>
      <c r="N283" s="168" t="s">
        <v>45</v>
      </c>
      <c r="O283" s="24"/>
      <c r="P283" s="24"/>
      <c r="Q283" s="154">
        <v>5.5E-05</v>
      </c>
      <c r="R283" s="154">
        <f>$Q$283*$H$283</f>
        <v>0.00176</v>
      </c>
      <c r="S283" s="154">
        <v>0</v>
      </c>
      <c r="T283" s="155">
        <f>$S$283*$H$283</f>
        <v>0</v>
      </c>
      <c r="AR283" s="89" t="s">
        <v>159</v>
      </c>
      <c r="AT283" s="89" t="s">
        <v>155</v>
      </c>
      <c r="AU283" s="89" t="s">
        <v>82</v>
      </c>
      <c r="AY283" s="6" t="s">
        <v>131</v>
      </c>
      <c r="BE283" s="156">
        <f>IF($N$283="základní",$J$283,0)</f>
        <v>0</v>
      </c>
      <c r="BF283" s="156">
        <f>IF($N$283="snížená",$J$283,0)</f>
        <v>0</v>
      </c>
      <c r="BG283" s="156">
        <f>IF($N$283="zákl. přenesená",$J$283,0)</f>
        <v>0</v>
      </c>
      <c r="BH283" s="156">
        <f>IF($N$283="sníž. přenesená",$J$283,0)</f>
        <v>0</v>
      </c>
      <c r="BI283" s="156">
        <f>IF($N$283="nulová",$J$283,0)</f>
        <v>0</v>
      </c>
      <c r="BJ283" s="89" t="s">
        <v>20</v>
      </c>
      <c r="BK283" s="156">
        <f>ROUND($I$283*$H$283,2)</f>
        <v>0</v>
      </c>
      <c r="BL283" s="89" t="s">
        <v>138</v>
      </c>
      <c r="BM283" s="89" t="s">
        <v>985</v>
      </c>
    </row>
    <row r="284" spans="2:47" s="6" customFormat="1" ht="27" customHeight="1">
      <c r="B284" s="23"/>
      <c r="C284" s="24"/>
      <c r="D284" s="157" t="s">
        <v>140</v>
      </c>
      <c r="E284" s="24"/>
      <c r="F284" s="158" t="s">
        <v>986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140</v>
      </c>
      <c r="AU284" s="6" t="s">
        <v>82</v>
      </c>
    </row>
    <row r="285" spans="2:65" s="6" customFormat="1" ht="15.75" customHeight="1">
      <c r="B285" s="23"/>
      <c r="C285" s="145" t="s">
        <v>208</v>
      </c>
      <c r="D285" s="145" t="s">
        <v>134</v>
      </c>
      <c r="E285" s="146" t="s">
        <v>987</v>
      </c>
      <c r="F285" s="147" t="s">
        <v>988</v>
      </c>
      <c r="G285" s="148" t="s">
        <v>288</v>
      </c>
      <c r="H285" s="149">
        <v>6</v>
      </c>
      <c r="I285" s="150"/>
      <c r="J285" s="151">
        <f>ROUND($I$285*$H$285,2)</f>
        <v>0</v>
      </c>
      <c r="K285" s="147"/>
      <c r="L285" s="43"/>
      <c r="M285" s="152"/>
      <c r="N285" s="153" t="s">
        <v>45</v>
      </c>
      <c r="O285" s="24"/>
      <c r="P285" s="24"/>
      <c r="Q285" s="154">
        <v>0</v>
      </c>
      <c r="R285" s="154">
        <f>$Q$285*$H$285</f>
        <v>0</v>
      </c>
      <c r="S285" s="154">
        <v>0</v>
      </c>
      <c r="T285" s="155">
        <f>$S$285*$H$285</f>
        <v>0</v>
      </c>
      <c r="AR285" s="89" t="s">
        <v>138</v>
      </c>
      <c r="AT285" s="89" t="s">
        <v>134</v>
      </c>
      <c r="AU285" s="89" t="s">
        <v>82</v>
      </c>
      <c r="AY285" s="6" t="s">
        <v>131</v>
      </c>
      <c r="BE285" s="156">
        <f>IF($N$285="základní",$J$285,0)</f>
        <v>0</v>
      </c>
      <c r="BF285" s="156">
        <f>IF($N$285="snížená",$J$285,0)</f>
        <v>0</v>
      </c>
      <c r="BG285" s="156">
        <f>IF($N$285="zákl. přenesená",$J$285,0)</f>
        <v>0</v>
      </c>
      <c r="BH285" s="156">
        <f>IF($N$285="sníž. přenesená",$J$285,0)</f>
        <v>0</v>
      </c>
      <c r="BI285" s="156">
        <f>IF($N$285="nulová",$J$285,0)</f>
        <v>0</v>
      </c>
      <c r="BJ285" s="89" t="s">
        <v>20</v>
      </c>
      <c r="BK285" s="156">
        <f>ROUND($I$285*$H$285,2)</f>
        <v>0</v>
      </c>
      <c r="BL285" s="89" t="s">
        <v>138</v>
      </c>
      <c r="BM285" s="89" t="s">
        <v>989</v>
      </c>
    </row>
    <row r="286" spans="2:47" s="6" customFormat="1" ht="27" customHeight="1">
      <c r="B286" s="23"/>
      <c r="C286" s="24"/>
      <c r="D286" s="157" t="s">
        <v>140</v>
      </c>
      <c r="E286" s="24"/>
      <c r="F286" s="158" t="s">
        <v>990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140</v>
      </c>
      <c r="AU286" s="6" t="s">
        <v>82</v>
      </c>
    </row>
    <row r="287" spans="2:65" s="6" customFormat="1" ht="15.75" customHeight="1">
      <c r="B287" s="23"/>
      <c r="C287" s="159" t="s">
        <v>213</v>
      </c>
      <c r="D287" s="159" t="s">
        <v>155</v>
      </c>
      <c r="E287" s="160" t="s">
        <v>991</v>
      </c>
      <c r="F287" s="161" t="s">
        <v>992</v>
      </c>
      <c r="G287" s="162" t="s">
        <v>288</v>
      </c>
      <c r="H287" s="163">
        <v>2</v>
      </c>
      <c r="I287" s="164"/>
      <c r="J287" s="165">
        <f>ROUND($I$287*$H$287,2)</f>
        <v>0</v>
      </c>
      <c r="K287" s="161"/>
      <c r="L287" s="166"/>
      <c r="M287" s="167"/>
      <c r="N287" s="168" t="s">
        <v>45</v>
      </c>
      <c r="O287" s="24"/>
      <c r="P287" s="24"/>
      <c r="Q287" s="154">
        <v>0.000168</v>
      </c>
      <c r="R287" s="154">
        <f>$Q$287*$H$287</f>
        <v>0.000336</v>
      </c>
      <c r="S287" s="154">
        <v>0</v>
      </c>
      <c r="T287" s="155">
        <f>$S$287*$H$287</f>
        <v>0</v>
      </c>
      <c r="AR287" s="89" t="s">
        <v>159</v>
      </c>
      <c r="AT287" s="89" t="s">
        <v>155</v>
      </c>
      <c r="AU287" s="89" t="s">
        <v>82</v>
      </c>
      <c r="AY287" s="6" t="s">
        <v>131</v>
      </c>
      <c r="BE287" s="156">
        <f>IF($N$287="základní",$J$287,0)</f>
        <v>0</v>
      </c>
      <c r="BF287" s="156">
        <f>IF($N$287="snížená",$J$287,0)</f>
        <v>0</v>
      </c>
      <c r="BG287" s="156">
        <f>IF($N$287="zákl. přenesená",$J$287,0)</f>
        <v>0</v>
      </c>
      <c r="BH287" s="156">
        <f>IF($N$287="sníž. přenesená",$J$287,0)</f>
        <v>0</v>
      </c>
      <c r="BI287" s="156">
        <f>IF($N$287="nulová",$J$287,0)</f>
        <v>0</v>
      </c>
      <c r="BJ287" s="89" t="s">
        <v>20</v>
      </c>
      <c r="BK287" s="156">
        <f>ROUND($I$287*$H$287,2)</f>
        <v>0</v>
      </c>
      <c r="BL287" s="89" t="s">
        <v>138</v>
      </c>
      <c r="BM287" s="89" t="s">
        <v>993</v>
      </c>
    </row>
    <row r="288" spans="2:47" s="6" customFormat="1" ht="27" customHeight="1">
      <c r="B288" s="23"/>
      <c r="C288" s="24"/>
      <c r="D288" s="157" t="s">
        <v>140</v>
      </c>
      <c r="E288" s="24"/>
      <c r="F288" s="158" t="s">
        <v>994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140</v>
      </c>
      <c r="AU288" s="6" t="s">
        <v>82</v>
      </c>
    </row>
    <row r="289" spans="2:65" s="6" customFormat="1" ht="15.75" customHeight="1">
      <c r="B289" s="23"/>
      <c r="C289" s="159" t="s">
        <v>133</v>
      </c>
      <c r="D289" s="159" t="s">
        <v>155</v>
      </c>
      <c r="E289" s="160" t="s">
        <v>995</v>
      </c>
      <c r="F289" s="161" t="s">
        <v>996</v>
      </c>
      <c r="G289" s="162" t="s">
        <v>288</v>
      </c>
      <c r="H289" s="163">
        <v>4</v>
      </c>
      <c r="I289" s="164"/>
      <c r="J289" s="165">
        <f>ROUND($I$289*$H$289,2)</f>
        <v>0</v>
      </c>
      <c r="K289" s="161"/>
      <c r="L289" s="166"/>
      <c r="M289" s="167"/>
      <c r="N289" s="168" t="s">
        <v>45</v>
      </c>
      <c r="O289" s="24"/>
      <c r="P289" s="24"/>
      <c r="Q289" s="154">
        <v>0.000318</v>
      </c>
      <c r="R289" s="154">
        <f>$Q$289*$H$289</f>
        <v>0.001272</v>
      </c>
      <c r="S289" s="154">
        <v>0</v>
      </c>
      <c r="T289" s="155">
        <f>$S$289*$H$289</f>
        <v>0</v>
      </c>
      <c r="AR289" s="89" t="s">
        <v>159</v>
      </c>
      <c r="AT289" s="89" t="s">
        <v>155</v>
      </c>
      <c r="AU289" s="89" t="s">
        <v>82</v>
      </c>
      <c r="AY289" s="6" t="s">
        <v>131</v>
      </c>
      <c r="BE289" s="156">
        <f>IF($N$289="základní",$J$289,0)</f>
        <v>0</v>
      </c>
      <c r="BF289" s="156">
        <f>IF($N$289="snížená",$J$289,0)</f>
        <v>0</v>
      </c>
      <c r="BG289" s="156">
        <f>IF($N$289="zákl. přenesená",$J$289,0)</f>
        <v>0</v>
      </c>
      <c r="BH289" s="156">
        <f>IF($N$289="sníž. přenesená",$J$289,0)</f>
        <v>0</v>
      </c>
      <c r="BI289" s="156">
        <f>IF($N$289="nulová",$J$289,0)</f>
        <v>0</v>
      </c>
      <c r="BJ289" s="89" t="s">
        <v>20</v>
      </c>
      <c r="BK289" s="156">
        <f>ROUND($I$289*$H$289,2)</f>
        <v>0</v>
      </c>
      <c r="BL289" s="89" t="s">
        <v>138</v>
      </c>
      <c r="BM289" s="89" t="s">
        <v>997</v>
      </c>
    </row>
    <row r="290" spans="2:47" s="6" customFormat="1" ht="38.25" customHeight="1">
      <c r="B290" s="23"/>
      <c r="C290" s="24"/>
      <c r="D290" s="157" t="s">
        <v>140</v>
      </c>
      <c r="E290" s="24"/>
      <c r="F290" s="158" t="s">
        <v>998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140</v>
      </c>
      <c r="AU290" s="6" t="s">
        <v>82</v>
      </c>
    </row>
    <row r="291" spans="2:65" s="6" customFormat="1" ht="15.75" customHeight="1">
      <c r="B291" s="23"/>
      <c r="C291" s="145" t="s">
        <v>263</v>
      </c>
      <c r="D291" s="145" t="s">
        <v>134</v>
      </c>
      <c r="E291" s="146" t="s">
        <v>999</v>
      </c>
      <c r="F291" s="147" t="s">
        <v>1000</v>
      </c>
      <c r="G291" s="148" t="s">
        <v>288</v>
      </c>
      <c r="H291" s="149">
        <v>20</v>
      </c>
      <c r="I291" s="150"/>
      <c r="J291" s="151">
        <f>ROUND($I$291*$H$291,2)</f>
        <v>0</v>
      </c>
      <c r="K291" s="147"/>
      <c r="L291" s="43"/>
      <c r="M291" s="152"/>
      <c r="N291" s="153" t="s">
        <v>45</v>
      </c>
      <c r="O291" s="24"/>
      <c r="P291" s="24"/>
      <c r="Q291" s="154">
        <v>0</v>
      </c>
      <c r="R291" s="154">
        <f>$Q$291*$H$291</f>
        <v>0</v>
      </c>
      <c r="S291" s="154">
        <v>0</v>
      </c>
      <c r="T291" s="155">
        <f>$S$291*$H$291</f>
        <v>0</v>
      </c>
      <c r="AR291" s="89" t="s">
        <v>138</v>
      </c>
      <c r="AT291" s="89" t="s">
        <v>134</v>
      </c>
      <c r="AU291" s="89" t="s">
        <v>82</v>
      </c>
      <c r="AY291" s="6" t="s">
        <v>131</v>
      </c>
      <c r="BE291" s="156">
        <f>IF($N$291="základní",$J$291,0)</f>
        <v>0</v>
      </c>
      <c r="BF291" s="156">
        <f>IF($N$291="snížená",$J$291,0)</f>
        <v>0</v>
      </c>
      <c r="BG291" s="156">
        <f>IF($N$291="zákl. přenesená",$J$291,0)</f>
        <v>0</v>
      </c>
      <c r="BH291" s="156">
        <f>IF($N$291="sníž. přenesená",$J$291,0)</f>
        <v>0</v>
      </c>
      <c r="BI291" s="156">
        <f>IF($N$291="nulová",$J$291,0)</f>
        <v>0</v>
      </c>
      <c r="BJ291" s="89" t="s">
        <v>20</v>
      </c>
      <c r="BK291" s="156">
        <f>ROUND($I$291*$H$291,2)</f>
        <v>0</v>
      </c>
      <c r="BL291" s="89" t="s">
        <v>138</v>
      </c>
      <c r="BM291" s="89" t="s">
        <v>1001</v>
      </c>
    </row>
    <row r="292" spans="2:47" s="6" customFormat="1" ht="27" customHeight="1">
      <c r="B292" s="23"/>
      <c r="C292" s="24"/>
      <c r="D292" s="157" t="s">
        <v>140</v>
      </c>
      <c r="E292" s="24"/>
      <c r="F292" s="158" t="s">
        <v>1002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140</v>
      </c>
      <c r="AU292" s="6" t="s">
        <v>82</v>
      </c>
    </row>
    <row r="293" spans="2:65" s="6" customFormat="1" ht="15.75" customHeight="1">
      <c r="B293" s="23"/>
      <c r="C293" s="159" t="s">
        <v>268</v>
      </c>
      <c r="D293" s="159" t="s">
        <v>155</v>
      </c>
      <c r="E293" s="160" t="s">
        <v>1003</v>
      </c>
      <c r="F293" s="161" t="s">
        <v>1004</v>
      </c>
      <c r="G293" s="162" t="s">
        <v>288</v>
      </c>
      <c r="H293" s="163">
        <v>10</v>
      </c>
      <c r="I293" s="164"/>
      <c r="J293" s="165">
        <f>ROUND($I$293*$H$293,2)</f>
        <v>0</v>
      </c>
      <c r="K293" s="161"/>
      <c r="L293" s="166"/>
      <c r="M293" s="167"/>
      <c r="N293" s="168" t="s">
        <v>45</v>
      </c>
      <c r="O293" s="24"/>
      <c r="P293" s="24"/>
      <c r="Q293" s="154">
        <v>0.000323</v>
      </c>
      <c r="R293" s="154">
        <f>$Q$293*$H$293</f>
        <v>0.00323</v>
      </c>
      <c r="S293" s="154">
        <v>0</v>
      </c>
      <c r="T293" s="155">
        <f>$S$293*$H$293</f>
        <v>0</v>
      </c>
      <c r="AR293" s="89" t="s">
        <v>159</v>
      </c>
      <c r="AT293" s="89" t="s">
        <v>155</v>
      </c>
      <c r="AU293" s="89" t="s">
        <v>82</v>
      </c>
      <c r="AY293" s="6" t="s">
        <v>131</v>
      </c>
      <c r="BE293" s="156">
        <f>IF($N$293="základní",$J$293,0)</f>
        <v>0</v>
      </c>
      <c r="BF293" s="156">
        <f>IF($N$293="snížená",$J$293,0)</f>
        <v>0</v>
      </c>
      <c r="BG293" s="156">
        <f>IF($N$293="zákl. přenesená",$J$293,0)</f>
        <v>0</v>
      </c>
      <c r="BH293" s="156">
        <f>IF($N$293="sníž. přenesená",$J$293,0)</f>
        <v>0</v>
      </c>
      <c r="BI293" s="156">
        <f>IF($N$293="nulová",$J$293,0)</f>
        <v>0</v>
      </c>
      <c r="BJ293" s="89" t="s">
        <v>20</v>
      </c>
      <c r="BK293" s="156">
        <f>ROUND($I$293*$H$293,2)</f>
        <v>0</v>
      </c>
      <c r="BL293" s="89" t="s">
        <v>138</v>
      </c>
      <c r="BM293" s="89" t="s">
        <v>1005</v>
      </c>
    </row>
    <row r="294" spans="2:47" s="6" customFormat="1" ht="27" customHeight="1">
      <c r="B294" s="23"/>
      <c r="C294" s="24"/>
      <c r="D294" s="157" t="s">
        <v>140</v>
      </c>
      <c r="E294" s="24"/>
      <c r="F294" s="158" t="s">
        <v>1006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140</v>
      </c>
      <c r="AU294" s="6" t="s">
        <v>82</v>
      </c>
    </row>
    <row r="295" spans="2:65" s="6" customFormat="1" ht="15.75" customHeight="1">
      <c r="B295" s="23"/>
      <c r="C295" s="159" t="s">
        <v>225</v>
      </c>
      <c r="D295" s="159" t="s">
        <v>155</v>
      </c>
      <c r="E295" s="160" t="s">
        <v>1007</v>
      </c>
      <c r="F295" s="161" t="s">
        <v>1008</v>
      </c>
      <c r="G295" s="162" t="s">
        <v>288</v>
      </c>
      <c r="H295" s="163">
        <v>10</v>
      </c>
      <c r="I295" s="164"/>
      <c r="J295" s="165">
        <f>ROUND($I$295*$H$295,2)</f>
        <v>0</v>
      </c>
      <c r="K295" s="161"/>
      <c r="L295" s="166"/>
      <c r="M295" s="167"/>
      <c r="N295" s="168" t="s">
        <v>45</v>
      </c>
      <c r="O295" s="24"/>
      <c r="P295" s="24"/>
      <c r="Q295" s="154">
        <v>0.000676</v>
      </c>
      <c r="R295" s="154">
        <f>$Q$295*$H$295</f>
        <v>0.0067599999999999995</v>
      </c>
      <c r="S295" s="154">
        <v>0</v>
      </c>
      <c r="T295" s="155">
        <f>$S$295*$H$295</f>
        <v>0</v>
      </c>
      <c r="AR295" s="89" t="s">
        <v>159</v>
      </c>
      <c r="AT295" s="89" t="s">
        <v>155</v>
      </c>
      <c r="AU295" s="89" t="s">
        <v>82</v>
      </c>
      <c r="AY295" s="6" t="s">
        <v>131</v>
      </c>
      <c r="BE295" s="156">
        <f>IF($N$295="základní",$J$295,0)</f>
        <v>0</v>
      </c>
      <c r="BF295" s="156">
        <f>IF($N$295="snížená",$J$295,0)</f>
        <v>0</v>
      </c>
      <c r="BG295" s="156">
        <f>IF($N$295="zákl. přenesená",$J$295,0)</f>
        <v>0</v>
      </c>
      <c r="BH295" s="156">
        <f>IF($N$295="sníž. přenesená",$J$295,0)</f>
        <v>0</v>
      </c>
      <c r="BI295" s="156">
        <f>IF($N$295="nulová",$J$295,0)</f>
        <v>0</v>
      </c>
      <c r="BJ295" s="89" t="s">
        <v>20</v>
      </c>
      <c r="BK295" s="156">
        <f>ROUND($I$295*$H$295,2)</f>
        <v>0</v>
      </c>
      <c r="BL295" s="89" t="s">
        <v>138</v>
      </c>
      <c r="BM295" s="89" t="s">
        <v>1009</v>
      </c>
    </row>
    <row r="296" spans="2:47" s="6" customFormat="1" ht="38.25" customHeight="1">
      <c r="B296" s="23"/>
      <c r="C296" s="24"/>
      <c r="D296" s="157" t="s">
        <v>140</v>
      </c>
      <c r="E296" s="24"/>
      <c r="F296" s="158" t="s">
        <v>1010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140</v>
      </c>
      <c r="AU296" s="6" t="s">
        <v>82</v>
      </c>
    </row>
    <row r="297" spans="2:65" s="6" customFormat="1" ht="15.75" customHeight="1">
      <c r="B297" s="23"/>
      <c r="C297" s="145" t="s">
        <v>489</v>
      </c>
      <c r="D297" s="145" t="s">
        <v>134</v>
      </c>
      <c r="E297" s="146" t="s">
        <v>1011</v>
      </c>
      <c r="F297" s="147" t="s">
        <v>1012</v>
      </c>
      <c r="G297" s="148" t="s">
        <v>288</v>
      </c>
      <c r="H297" s="149">
        <v>3</v>
      </c>
      <c r="I297" s="150"/>
      <c r="J297" s="151">
        <f>ROUND($I$297*$H$297,2)</f>
        <v>0</v>
      </c>
      <c r="K297" s="147"/>
      <c r="L297" s="43"/>
      <c r="M297" s="152"/>
      <c r="N297" s="153" t="s">
        <v>45</v>
      </c>
      <c r="O297" s="24"/>
      <c r="P297" s="24"/>
      <c r="Q297" s="154">
        <v>0.0008</v>
      </c>
      <c r="R297" s="154">
        <f>$Q$297*$H$297</f>
        <v>0.0024000000000000002</v>
      </c>
      <c r="S297" s="154">
        <v>0</v>
      </c>
      <c r="T297" s="155">
        <f>$S$297*$H$297</f>
        <v>0</v>
      </c>
      <c r="AR297" s="89" t="s">
        <v>138</v>
      </c>
      <c r="AT297" s="89" t="s">
        <v>134</v>
      </c>
      <c r="AU297" s="89" t="s">
        <v>82</v>
      </c>
      <c r="AY297" s="6" t="s">
        <v>131</v>
      </c>
      <c r="BE297" s="156">
        <f>IF($N$297="základní",$J$297,0)</f>
        <v>0</v>
      </c>
      <c r="BF297" s="156">
        <f>IF($N$297="snížená",$J$297,0)</f>
        <v>0</v>
      </c>
      <c r="BG297" s="156">
        <f>IF($N$297="zákl. přenesená",$J$297,0)</f>
        <v>0</v>
      </c>
      <c r="BH297" s="156">
        <f>IF($N$297="sníž. přenesená",$J$297,0)</f>
        <v>0</v>
      </c>
      <c r="BI297" s="156">
        <f>IF($N$297="nulová",$J$297,0)</f>
        <v>0</v>
      </c>
      <c r="BJ297" s="89" t="s">
        <v>20</v>
      </c>
      <c r="BK297" s="156">
        <f>ROUND($I$297*$H$297,2)</f>
        <v>0</v>
      </c>
      <c r="BL297" s="89" t="s">
        <v>138</v>
      </c>
      <c r="BM297" s="89" t="s">
        <v>1013</v>
      </c>
    </row>
    <row r="298" spans="2:47" s="6" customFormat="1" ht="27" customHeight="1">
      <c r="B298" s="23"/>
      <c r="C298" s="24"/>
      <c r="D298" s="157" t="s">
        <v>140</v>
      </c>
      <c r="E298" s="24"/>
      <c r="F298" s="158" t="s">
        <v>1014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140</v>
      </c>
      <c r="AU298" s="6" t="s">
        <v>82</v>
      </c>
    </row>
    <row r="299" spans="2:65" s="6" customFormat="1" ht="15.75" customHeight="1">
      <c r="B299" s="23"/>
      <c r="C299" s="159" t="s">
        <v>528</v>
      </c>
      <c r="D299" s="159" t="s">
        <v>155</v>
      </c>
      <c r="E299" s="160" t="s">
        <v>1015</v>
      </c>
      <c r="F299" s="161" t="s">
        <v>1016</v>
      </c>
      <c r="G299" s="162" t="s">
        <v>288</v>
      </c>
      <c r="H299" s="163">
        <v>3</v>
      </c>
      <c r="I299" s="164"/>
      <c r="J299" s="165">
        <f>ROUND($I$299*$H$299,2)</f>
        <v>0</v>
      </c>
      <c r="K299" s="161"/>
      <c r="L299" s="166"/>
      <c r="M299" s="167"/>
      <c r="N299" s="168" t="s">
        <v>45</v>
      </c>
      <c r="O299" s="24"/>
      <c r="P299" s="24"/>
      <c r="Q299" s="154">
        <v>0.0165</v>
      </c>
      <c r="R299" s="154">
        <f>$Q$299*$H$299</f>
        <v>0.0495</v>
      </c>
      <c r="S299" s="154">
        <v>0</v>
      </c>
      <c r="T299" s="155">
        <f>$S$299*$H$299</f>
        <v>0</v>
      </c>
      <c r="AR299" s="89" t="s">
        <v>159</v>
      </c>
      <c r="AT299" s="89" t="s">
        <v>155</v>
      </c>
      <c r="AU299" s="89" t="s">
        <v>82</v>
      </c>
      <c r="AY299" s="6" t="s">
        <v>131</v>
      </c>
      <c r="BE299" s="156">
        <f>IF($N$299="základní",$J$299,0)</f>
        <v>0</v>
      </c>
      <c r="BF299" s="156">
        <f>IF($N$299="snížená",$J$299,0)</f>
        <v>0</v>
      </c>
      <c r="BG299" s="156">
        <f>IF($N$299="zákl. přenesená",$J$299,0)</f>
        <v>0</v>
      </c>
      <c r="BH299" s="156">
        <f>IF($N$299="sníž. přenesená",$J$299,0)</f>
        <v>0</v>
      </c>
      <c r="BI299" s="156">
        <f>IF($N$299="nulová",$J$299,0)</f>
        <v>0</v>
      </c>
      <c r="BJ299" s="89" t="s">
        <v>20</v>
      </c>
      <c r="BK299" s="156">
        <f>ROUND($I$299*$H$299,2)</f>
        <v>0</v>
      </c>
      <c r="BL299" s="89" t="s">
        <v>138</v>
      </c>
      <c r="BM299" s="89" t="s">
        <v>1017</v>
      </c>
    </row>
    <row r="300" spans="2:47" s="6" customFormat="1" ht="27" customHeight="1">
      <c r="B300" s="23"/>
      <c r="C300" s="24"/>
      <c r="D300" s="157" t="s">
        <v>140</v>
      </c>
      <c r="E300" s="24"/>
      <c r="F300" s="158" t="s">
        <v>1018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140</v>
      </c>
      <c r="AU300" s="6" t="s">
        <v>82</v>
      </c>
    </row>
    <row r="301" spans="2:65" s="6" customFormat="1" ht="15.75" customHeight="1">
      <c r="B301" s="23"/>
      <c r="C301" s="145" t="s">
        <v>1019</v>
      </c>
      <c r="D301" s="145" t="s">
        <v>134</v>
      </c>
      <c r="E301" s="146" t="s">
        <v>1020</v>
      </c>
      <c r="F301" s="147" t="s">
        <v>1021</v>
      </c>
      <c r="G301" s="148" t="s">
        <v>288</v>
      </c>
      <c r="H301" s="149">
        <v>1</v>
      </c>
      <c r="I301" s="150"/>
      <c r="J301" s="151">
        <f>ROUND($I$301*$H$301,2)</f>
        <v>0</v>
      </c>
      <c r="K301" s="147"/>
      <c r="L301" s="43"/>
      <c r="M301" s="152"/>
      <c r="N301" s="153" t="s">
        <v>45</v>
      </c>
      <c r="O301" s="24"/>
      <c r="P301" s="24"/>
      <c r="Q301" s="154">
        <v>0.00035</v>
      </c>
      <c r="R301" s="154">
        <f>$Q$301*$H$301</f>
        <v>0.00035</v>
      </c>
      <c r="S301" s="154">
        <v>0</v>
      </c>
      <c r="T301" s="155">
        <f>$S$301*$H$301</f>
        <v>0</v>
      </c>
      <c r="AR301" s="89" t="s">
        <v>138</v>
      </c>
      <c r="AT301" s="89" t="s">
        <v>134</v>
      </c>
      <c r="AU301" s="89" t="s">
        <v>82</v>
      </c>
      <c r="AY301" s="6" t="s">
        <v>131</v>
      </c>
      <c r="BE301" s="156">
        <f>IF($N$301="základní",$J$301,0)</f>
        <v>0</v>
      </c>
      <c r="BF301" s="156">
        <f>IF($N$301="snížená",$J$301,0)</f>
        <v>0</v>
      </c>
      <c r="BG301" s="156">
        <f>IF($N$301="zákl. přenesená",$J$301,0)</f>
        <v>0</v>
      </c>
      <c r="BH301" s="156">
        <f>IF($N$301="sníž. přenesená",$J$301,0)</f>
        <v>0</v>
      </c>
      <c r="BI301" s="156">
        <f>IF($N$301="nulová",$J$301,0)</f>
        <v>0</v>
      </c>
      <c r="BJ301" s="89" t="s">
        <v>20</v>
      </c>
      <c r="BK301" s="156">
        <f>ROUND($I$301*$H$301,2)</f>
        <v>0</v>
      </c>
      <c r="BL301" s="89" t="s">
        <v>138</v>
      </c>
      <c r="BM301" s="89" t="s">
        <v>1022</v>
      </c>
    </row>
    <row r="302" spans="2:47" s="6" customFormat="1" ht="16.5" customHeight="1">
      <c r="B302" s="23"/>
      <c r="C302" s="24"/>
      <c r="D302" s="157" t="s">
        <v>140</v>
      </c>
      <c r="E302" s="24"/>
      <c r="F302" s="158" t="s">
        <v>1023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140</v>
      </c>
      <c r="AU302" s="6" t="s">
        <v>82</v>
      </c>
    </row>
    <row r="303" spans="2:65" s="6" customFormat="1" ht="15.75" customHeight="1">
      <c r="B303" s="23"/>
      <c r="C303" s="159" t="s">
        <v>1024</v>
      </c>
      <c r="D303" s="159" t="s">
        <v>155</v>
      </c>
      <c r="E303" s="160" t="s">
        <v>1025</v>
      </c>
      <c r="F303" s="161" t="s">
        <v>1026</v>
      </c>
      <c r="G303" s="162" t="s">
        <v>288</v>
      </c>
      <c r="H303" s="163">
        <v>1</v>
      </c>
      <c r="I303" s="164"/>
      <c r="J303" s="165">
        <f>ROUND($I$303*$H$303,2)</f>
        <v>0</v>
      </c>
      <c r="K303" s="161"/>
      <c r="L303" s="166"/>
      <c r="M303" s="167"/>
      <c r="N303" s="168" t="s">
        <v>45</v>
      </c>
      <c r="O303" s="24"/>
      <c r="P303" s="24"/>
      <c r="Q303" s="154">
        <v>0.0365</v>
      </c>
      <c r="R303" s="154">
        <f>$Q$303*$H$303</f>
        <v>0.0365</v>
      </c>
      <c r="S303" s="154">
        <v>0</v>
      </c>
      <c r="T303" s="155">
        <f>$S$303*$H$303</f>
        <v>0</v>
      </c>
      <c r="AR303" s="89" t="s">
        <v>159</v>
      </c>
      <c r="AT303" s="89" t="s">
        <v>155</v>
      </c>
      <c r="AU303" s="89" t="s">
        <v>82</v>
      </c>
      <c r="AY303" s="6" t="s">
        <v>131</v>
      </c>
      <c r="BE303" s="156">
        <f>IF($N$303="základní",$J$303,0)</f>
        <v>0</v>
      </c>
      <c r="BF303" s="156">
        <f>IF($N$303="snížená",$J$303,0)</f>
        <v>0</v>
      </c>
      <c r="BG303" s="156">
        <f>IF($N$303="zákl. přenesená",$J$303,0)</f>
        <v>0</v>
      </c>
      <c r="BH303" s="156">
        <f>IF($N$303="sníž. přenesená",$J$303,0)</f>
        <v>0</v>
      </c>
      <c r="BI303" s="156">
        <f>IF($N$303="nulová",$J$303,0)</f>
        <v>0</v>
      </c>
      <c r="BJ303" s="89" t="s">
        <v>20</v>
      </c>
      <c r="BK303" s="156">
        <f>ROUND($I$303*$H$303,2)</f>
        <v>0</v>
      </c>
      <c r="BL303" s="89" t="s">
        <v>138</v>
      </c>
      <c r="BM303" s="89" t="s">
        <v>1027</v>
      </c>
    </row>
    <row r="304" spans="2:47" s="6" customFormat="1" ht="27" customHeight="1">
      <c r="B304" s="23"/>
      <c r="C304" s="24"/>
      <c r="D304" s="157" t="s">
        <v>140</v>
      </c>
      <c r="E304" s="24"/>
      <c r="F304" s="158" t="s">
        <v>1028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140</v>
      </c>
      <c r="AU304" s="6" t="s">
        <v>82</v>
      </c>
    </row>
    <row r="305" spans="2:65" s="6" customFormat="1" ht="15.75" customHeight="1">
      <c r="B305" s="23"/>
      <c r="C305" s="145" t="s">
        <v>1029</v>
      </c>
      <c r="D305" s="145" t="s">
        <v>134</v>
      </c>
      <c r="E305" s="146" t="s">
        <v>1030</v>
      </c>
      <c r="F305" s="147" t="s">
        <v>1031</v>
      </c>
      <c r="G305" s="148" t="s">
        <v>288</v>
      </c>
      <c r="H305" s="149">
        <v>2</v>
      </c>
      <c r="I305" s="150"/>
      <c r="J305" s="151">
        <f>ROUND($I$305*$H$305,2)</f>
        <v>0</v>
      </c>
      <c r="K305" s="147"/>
      <c r="L305" s="43"/>
      <c r="M305" s="152"/>
      <c r="N305" s="153" t="s">
        <v>45</v>
      </c>
      <c r="O305" s="24"/>
      <c r="P305" s="24"/>
      <c r="Q305" s="154">
        <v>0.00035</v>
      </c>
      <c r="R305" s="154">
        <f>$Q$305*$H$305</f>
        <v>0.0007</v>
      </c>
      <c r="S305" s="154">
        <v>0</v>
      </c>
      <c r="T305" s="155">
        <f>$S$305*$H$305</f>
        <v>0</v>
      </c>
      <c r="AR305" s="89" t="s">
        <v>138</v>
      </c>
      <c r="AT305" s="89" t="s">
        <v>134</v>
      </c>
      <c r="AU305" s="89" t="s">
        <v>82</v>
      </c>
      <c r="AY305" s="6" t="s">
        <v>131</v>
      </c>
      <c r="BE305" s="156">
        <f>IF($N$305="základní",$J$305,0)</f>
        <v>0</v>
      </c>
      <c r="BF305" s="156">
        <f>IF($N$305="snížená",$J$305,0)</f>
        <v>0</v>
      </c>
      <c r="BG305" s="156">
        <f>IF($N$305="zákl. přenesená",$J$305,0)</f>
        <v>0</v>
      </c>
      <c r="BH305" s="156">
        <f>IF($N$305="sníž. přenesená",$J$305,0)</f>
        <v>0</v>
      </c>
      <c r="BI305" s="156">
        <f>IF($N$305="nulová",$J$305,0)</f>
        <v>0</v>
      </c>
      <c r="BJ305" s="89" t="s">
        <v>20</v>
      </c>
      <c r="BK305" s="156">
        <f>ROUND($I$305*$H$305,2)</f>
        <v>0</v>
      </c>
      <c r="BL305" s="89" t="s">
        <v>138</v>
      </c>
      <c r="BM305" s="89" t="s">
        <v>1032</v>
      </c>
    </row>
    <row r="306" spans="2:47" s="6" customFormat="1" ht="16.5" customHeight="1">
      <c r="B306" s="23"/>
      <c r="C306" s="24"/>
      <c r="D306" s="157" t="s">
        <v>140</v>
      </c>
      <c r="E306" s="24"/>
      <c r="F306" s="158" t="s">
        <v>1033</v>
      </c>
      <c r="G306" s="24"/>
      <c r="H306" s="24"/>
      <c r="J306" s="24"/>
      <c r="K306" s="24"/>
      <c r="L306" s="43"/>
      <c r="M306" s="56"/>
      <c r="N306" s="24"/>
      <c r="O306" s="24"/>
      <c r="P306" s="24"/>
      <c r="Q306" s="24"/>
      <c r="R306" s="24"/>
      <c r="S306" s="24"/>
      <c r="T306" s="57"/>
      <c r="AT306" s="6" t="s">
        <v>140</v>
      </c>
      <c r="AU306" s="6" t="s">
        <v>82</v>
      </c>
    </row>
    <row r="307" spans="2:65" s="6" customFormat="1" ht="15.75" customHeight="1">
      <c r="B307" s="23"/>
      <c r="C307" s="159" t="s">
        <v>1034</v>
      </c>
      <c r="D307" s="159" t="s">
        <v>155</v>
      </c>
      <c r="E307" s="160" t="s">
        <v>1035</v>
      </c>
      <c r="F307" s="161" t="s">
        <v>1036</v>
      </c>
      <c r="G307" s="162" t="s">
        <v>288</v>
      </c>
      <c r="H307" s="163">
        <v>2</v>
      </c>
      <c r="I307" s="164"/>
      <c r="J307" s="165">
        <f>ROUND($I$307*$H$307,2)</f>
        <v>0</v>
      </c>
      <c r="K307" s="161"/>
      <c r="L307" s="166"/>
      <c r="M307" s="167"/>
      <c r="N307" s="168" t="s">
        <v>45</v>
      </c>
      <c r="O307" s="24"/>
      <c r="P307" s="24"/>
      <c r="Q307" s="154">
        <v>0.112</v>
      </c>
      <c r="R307" s="154">
        <f>$Q$307*$H$307</f>
        <v>0.224</v>
      </c>
      <c r="S307" s="154">
        <v>0</v>
      </c>
      <c r="T307" s="155">
        <f>$S$307*$H$307</f>
        <v>0</v>
      </c>
      <c r="AR307" s="89" t="s">
        <v>159</v>
      </c>
      <c r="AT307" s="89" t="s">
        <v>155</v>
      </c>
      <c r="AU307" s="89" t="s">
        <v>82</v>
      </c>
      <c r="AY307" s="6" t="s">
        <v>131</v>
      </c>
      <c r="BE307" s="156">
        <f>IF($N$307="základní",$J$307,0)</f>
        <v>0</v>
      </c>
      <c r="BF307" s="156">
        <f>IF($N$307="snížená",$J$307,0)</f>
        <v>0</v>
      </c>
      <c r="BG307" s="156">
        <f>IF($N$307="zákl. přenesená",$J$307,0)</f>
        <v>0</v>
      </c>
      <c r="BH307" s="156">
        <f>IF($N$307="sníž. přenesená",$J$307,0)</f>
        <v>0</v>
      </c>
      <c r="BI307" s="156">
        <f>IF($N$307="nulová",$J$307,0)</f>
        <v>0</v>
      </c>
      <c r="BJ307" s="89" t="s">
        <v>20</v>
      </c>
      <c r="BK307" s="156">
        <f>ROUND($I$307*$H$307,2)</f>
        <v>0</v>
      </c>
      <c r="BL307" s="89" t="s">
        <v>138</v>
      </c>
      <c r="BM307" s="89" t="s">
        <v>1037</v>
      </c>
    </row>
    <row r="308" spans="2:47" s="6" customFormat="1" ht="38.25" customHeight="1">
      <c r="B308" s="23"/>
      <c r="C308" s="24"/>
      <c r="D308" s="157" t="s">
        <v>140</v>
      </c>
      <c r="E308" s="24"/>
      <c r="F308" s="158" t="s">
        <v>1038</v>
      </c>
      <c r="G308" s="24"/>
      <c r="H308" s="24"/>
      <c r="J308" s="24"/>
      <c r="K308" s="24"/>
      <c r="L308" s="43"/>
      <c r="M308" s="56"/>
      <c r="N308" s="24"/>
      <c r="O308" s="24"/>
      <c r="P308" s="24"/>
      <c r="Q308" s="24"/>
      <c r="R308" s="24"/>
      <c r="S308" s="24"/>
      <c r="T308" s="57"/>
      <c r="AT308" s="6" t="s">
        <v>140</v>
      </c>
      <c r="AU308" s="6" t="s">
        <v>82</v>
      </c>
    </row>
    <row r="309" spans="2:65" s="6" customFormat="1" ht="15.75" customHeight="1">
      <c r="B309" s="23"/>
      <c r="C309" s="145" t="s">
        <v>523</v>
      </c>
      <c r="D309" s="145" t="s">
        <v>134</v>
      </c>
      <c r="E309" s="146" t="s">
        <v>1039</v>
      </c>
      <c r="F309" s="147" t="s">
        <v>1040</v>
      </c>
      <c r="G309" s="148" t="s">
        <v>288</v>
      </c>
      <c r="H309" s="149">
        <v>2</v>
      </c>
      <c r="I309" s="150"/>
      <c r="J309" s="151">
        <f>ROUND($I$309*$H$309,2)</f>
        <v>0</v>
      </c>
      <c r="K309" s="147"/>
      <c r="L309" s="43"/>
      <c r="M309" s="152"/>
      <c r="N309" s="153" t="s">
        <v>45</v>
      </c>
      <c r="O309" s="24"/>
      <c r="P309" s="24"/>
      <c r="Q309" s="154">
        <v>0.00163</v>
      </c>
      <c r="R309" s="154">
        <f>$Q$309*$H$309</f>
        <v>0.00326</v>
      </c>
      <c r="S309" s="154">
        <v>0</v>
      </c>
      <c r="T309" s="155">
        <f>$S$309*$H$309</f>
        <v>0</v>
      </c>
      <c r="AR309" s="89" t="s">
        <v>138</v>
      </c>
      <c r="AT309" s="89" t="s">
        <v>134</v>
      </c>
      <c r="AU309" s="89" t="s">
        <v>82</v>
      </c>
      <c r="AY309" s="6" t="s">
        <v>131</v>
      </c>
      <c r="BE309" s="156">
        <f>IF($N$309="základní",$J$309,0)</f>
        <v>0</v>
      </c>
      <c r="BF309" s="156">
        <f>IF($N$309="snížená",$J$309,0)</f>
        <v>0</v>
      </c>
      <c r="BG309" s="156">
        <f>IF($N$309="zákl. přenesená",$J$309,0)</f>
        <v>0</v>
      </c>
      <c r="BH309" s="156">
        <f>IF($N$309="sníž. přenesená",$J$309,0)</f>
        <v>0</v>
      </c>
      <c r="BI309" s="156">
        <f>IF($N$309="nulová",$J$309,0)</f>
        <v>0</v>
      </c>
      <c r="BJ309" s="89" t="s">
        <v>20</v>
      </c>
      <c r="BK309" s="156">
        <f>ROUND($I$309*$H$309,2)</f>
        <v>0</v>
      </c>
      <c r="BL309" s="89" t="s">
        <v>138</v>
      </c>
      <c r="BM309" s="89" t="s">
        <v>1041</v>
      </c>
    </row>
    <row r="310" spans="2:47" s="6" customFormat="1" ht="27" customHeight="1">
      <c r="B310" s="23"/>
      <c r="C310" s="24"/>
      <c r="D310" s="157" t="s">
        <v>140</v>
      </c>
      <c r="E310" s="24"/>
      <c r="F310" s="158" t="s">
        <v>1042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140</v>
      </c>
      <c r="AU310" s="6" t="s">
        <v>82</v>
      </c>
    </row>
    <row r="311" spans="2:65" s="6" customFormat="1" ht="15.75" customHeight="1">
      <c r="B311" s="23"/>
      <c r="C311" s="159" t="s">
        <v>533</v>
      </c>
      <c r="D311" s="159" t="s">
        <v>155</v>
      </c>
      <c r="E311" s="160" t="s">
        <v>1043</v>
      </c>
      <c r="F311" s="161" t="s">
        <v>1044</v>
      </c>
      <c r="G311" s="162" t="s">
        <v>288</v>
      </c>
      <c r="H311" s="163">
        <v>2</v>
      </c>
      <c r="I311" s="164"/>
      <c r="J311" s="165">
        <f>ROUND($I$311*$H$311,2)</f>
        <v>0</v>
      </c>
      <c r="K311" s="161"/>
      <c r="L311" s="166"/>
      <c r="M311" s="167"/>
      <c r="N311" s="168" t="s">
        <v>45</v>
      </c>
      <c r="O311" s="24"/>
      <c r="P311" s="24"/>
      <c r="Q311" s="154">
        <v>0.021</v>
      </c>
      <c r="R311" s="154">
        <f>$Q$311*$H$311</f>
        <v>0.042</v>
      </c>
      <c r="S311" s="154">
        <v>0</v>
      </c>
      <c r="T311" s="155">
        <f>$S$311*$H$311</f>
        <v>0</v>
      </c>
      <c r="AR311" s="89" t="s">
        <v>159</v>
      </c>
      <c r="AT311" s="89" t="s">
        <v>155</v>
      </c>
      <c r="AU311" s="89" t="s">
        <v>82</v>
      </c>
      <c r="AY311" s="6" t="s">
        <v>131</v>
      </c>
      <c r="BE311" s="156">
        <f>IF($N$311="základní",$J$311,0)</f>
        <v>0</v>
      </c>
      <c r="BF311" s="156">
        <f>IF($N$311="snížená",$J$311,0)</f>
        <v>0</v>
      </c>
      <c r="BG311" s="156">
        <f>IF($N$311="zákl. přenesená",$J$311,0)</f>
        <v>0</v>
      </c>
      <c r="BH311" s="156">
        <f>IF($N$311="sníž. přenesená",$J$311,0)</f>
        <v>0</v>
      </c>
      <c r="BI311" s="156">
        <f>IF($N$311="nulová",$J$311,0)</f>
        <v>0</v>
      </c>
      <c r="BJ311" s="89" t="s">
        <v>20</v>
      </c>
      <c r="BK311" s="156">
        <f>ROUND($I$311*$H$311,2)</f>
        <v>0</v>
      </c>
      <c r="BL311" s="89" t="s">
        <v>138</v>
      </c>
      <c r="BM311" s="89" t="s">
        <v>1045</v>
      </c>
    </row>
    <row r="312" spans="2:47" s="6" customFormat="1" ht="27" customHeight="1">
      <c r="B312" s="23"/>
      <c r="C312" s="24"/>
      <c r="D312" s="157" t="s">
        <v>140</v>
      </c>
      <c r="E312" s="24"/>
      <c r="F312" s="158" t="s">
        <v>1046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140</v>
      </c>
      <c r="AU312" s="6" t="s">
        <v>82</v>
      </c>
    </row>
    <row r="313" spans="2:65" s="6" customFormat="1" ht="15.75" customHeight="1">
      <c r="B313" s="23"/>
      <c r="C313" s="145" t="s">
        <v>501</v>
      </c>
      <c r="D313" s="145" t="s">
        <v>134</v>
      </c>
      <c r="E313" s="146" t="s">
        <v>1047</v>
      </c>
      <c r="F313" s="147" t="s">
        <v>1048</v>
      </c>
      <c r="G313" s="148" t="s">
        <v>288</v>
      </c>
      <c r="H313" s="149">
        <v>4</v>
      </c>
      <c r="I313" s="150"/>
      <c r="J313" s="151">
        <f>ROUND($I$313*$H$313,2)</f>
        <v>0</v>
      </c>
      <c r="K313" s="147"/>
      <c r="L313" s="43"/>
      <c r="M313" s="152"/>
      <c r="N313" s="153" t="s">
        <v>45</v>
      </c>
      <c r="O313" s="24"/>
      <c r="P313" s="24"/>
      <c r="Q313" s="154">
        <v>0.00293</v>
      </c>
      <c r="R313" s="154">
        <f>$Q$313*$H$313</f>
        <v>0.01172</v>
      </c>
      <c r="S313" s="154">
        <v>0</v>
      </c>
      <c r="T313" s="155">
        <f>$S$313*$H$313</f>
        <v>0</v>
      </c>
      <c r="AR313" s="89" t="s">
        <v>138</v>
      </c>
      <c r="AT313" s="89" t="s">
        <v>134</v>
      </c>
      <c r="AU313" s="89" t="s">
        <v>82</v>
      </c>
      <c r="AY313" s="6" t="s">
        <v>131</v>
      </c>
      <c r="BE313" s="156">
        <f>IF($N$313="základní",$J$313,0)</f>
        <v>0</v>
      </c>
      <c r="BF313" s="156">
        <f>IF($N$313="snížená",$J$313,0)</f>
        <v>0</v>
      </c>
      <c r="BG313" s="156">
        <f>IF($N$313="zákl. přenesená",$J$313,0)</f>
        <v>0</v>
      </c>
      <c r="BH313" s="156">
        <f>IF($N$313="sníž. přenesená",$J$313,0)</f>
        <v>0</v>
      </c>
      <c r="BI313" s="156">
        <f>IF($N$313="nulová",$J$313,0)</f>
        <v>0</v>
      </c>
      <c r="BJ313" s="89" t="s">
        <v>20</v>
      </c>
      <c r="BK313" s="156">
        <f>ROUND($I$313*$H$313,2)</f>
        <v>0</v>
      </c>
      <c r="BL313" s="89" t="s">
        <v>138</v>
      </c>
      <c r="BM313" s="89" t="s">
        <v>1049</v>
      </c>
    </row>
    <row r="314" spans="2:47" s="6" customFormat="1" ht="27" customHeight="1">
      <c r="B314" s="23"/>
      <c r="C314" s="24"/>
      <c r="D314" s="157" t="s">
        <v>140</v>
      </c>
      <c r="E314" s="24"/>
      <c r="F314" s="158" t="s">
        <v>1050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140</v>
      </c>
      <c r="AU314" s="6" t="s">
        <v>82</v>
      </c>
    </row>
    <row r="315" spans="2:65" s="6" customFormat="1" ht="15.75" customHeight="1">
      <c r="B315" s="23"/>
      <c r="C315" s="159" t="s">
        <v>630</v>
      </c>
      <c r="D315" s="159" t="s">
        <v>155</v>
      </c>
      <c r="E315" s="160" t="s">
        <v>1051</v>
      </c>
      <c r="F315" s="161" t="s">
        <v>1052</v>
      </c>
      <c r="G315" s="162" t="s">
        <v>288</v>
      </c>
      <c r="H315" s="163">
        <v>4</v>
      </c>
      <c r="I315" s="164"/>
      <c r="J315" s="165">
        <f>ROUND($I$315*$H$315,2)</f>
        <v>0</v>
      </c>
      <c r="K315" s="161"/>
      <c r="L315" s="166"/>
      <c r="M315" s="167"/>
      <c r="N315" s="168" t="s">
        <v>45</v>
      </c>
      <c r="O315" s="24"/>
      <c r="P315" s="24"/>
      <c r="Q315" s="154">
        <v>0.061</v>
      </c>
      <c r="R315" s="154">
        <f>$Q$315*$H$315</f>
        <v>0.244</v>
      </c>
      <c r="S315" s="154">
        <v>0</v>
      </c>
      <c r="T315" s="155">
        <f>$S$315*$H$315</f>
        <v>0</v>
      </c>
      <c r="AR315" s="89" t="s">
        <v>159</v>
      </c>
      <c r="AT315" s="89" t="s">
        <v>155</v>
      </c>
      <c r="AU315" s="89" t="s">
        <v>82</v>
      </c>
      <c r="AY315" s="6" t="s">
        <v>131</v>
      </c>
      <c r="BE315" s="156">
        <f>IF($N$315="základní",$J$315,0)</f>
        <v>0</v>
      </c>
      <c r="BF315" s="156">
        <f>IF($N$315="snížená",$J$315,0)</f>
        <v>0</v>
      </c>
      <c r="BG315" s="156">
        <f>IF($N$315="zákl. přenesená",$J$315,0)</f>
        <v>0</v>
      </c>
      <c r="BH315" s="156">
        <f>IF($N$315="sníž. přenesená",$J$315,0)</f>
        <v>0</v>
      </c>
      <c r="BI315" s="156">
        <f>IF($N$315="nulová",$J$315,0)</f>
        <v>0</v>
      </c>
      <c r="BJ315" s="89" t="s">
        <v>20</v>
      </c>
      <c r="BK315" s="156">
        <f>ROUND($I$315*$H$315,2)</f>
        <v>0</v>
      </c>
      <c r="BL315" s="89" t="s">
        <v>138</v>
      </c>
      <c r="BM315" s="89" t="s">
        <v>1053</v>
      </c>
    </row>
    <row r="316" spans="2:47" s="6" customFormat="1" ht="27" customHeight="1">
      <c r="B316" s="23"/>
      <c r="C316" s="24"/>
      <c r="D316" s="157" t="s">
        <v>140</v>
      </c>
      <c r="E316" s="24"/>
      <c r="F316" s="158" t="s">
        <v>1054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140</v>
      </c>
      <c r="AU316" s="6" t="s">
        <v>82</v>
      </c>
    </row>
    <row r="317" spans="2:65" s="6" customFormat="1" ht="15.75" customHeight="1">
      <c r="B317" s="23"/>
      <c r="C317" s="159" t="s">
        <v>635</v>
      </c>
      <c r="D317" s="159" t="s">
        <v>155</v>
      </c>
      <c r="E317" s="160" t="s">
        <v>1055</v>
      </c>
      <c r="F317" s="161" t="s">
        <v>1056</v>
      </c>
      <c r="G317" s="162" t="s">
        <v>288</v>
      </c>
      <c r="H317" s="163">
        <v>1</v>
      </c>
      <c r="I317" s="164"/>
      <c r="J317" s="165">
        <f>ROUND($I$317*$H$317,2)</f>
        <v>0</v>
      </c>
      <c r="K317" s="161"/>
      <c r="L317" s="166"/>
      <c r="M317" s="167"/>
      <c r="N317" s="168" t="s">
        <v>45</v>
      </c>
      <c r="O317" s="24"/>
      <c r="P317" s="24"/>
      <c r="Q317" s="154">
        <v>0.0016</v>
      </c>
      <c r="R317" s="154">
        <f>$Q$317*$H$317</f>
        <v>0.0016</v>
      </c>
      <c r="S317" s="154">
        <v>0</v>
      </c>
      <c r="T317" s="155">
        <f>$S$317*$H$317</f>
        <v>0</v>
      </c>
      <c r="AR317" s="89" t="s">
        <v>159</v>
      </c>
      <c r="AT317" s="89" t="s">
        <v>155</v>
      </c>
      <c r="AU317" s="89" t="s">
        <v>82</v>
      </c>
      <c r="AY317" s="6" t="s">
        <v>131</v>
      </c>
      <c r="BE317" s="156">
        <f>IF($N$317="základní",$J$317,0)</f>
        <v>0</v>
      </c>
      <c r="BF317" s="156">
        <f>IF($N$317="snížená",$J$317,0)</f>
        <v>0</v>
      </c>
      <c r="BG317" s="156">
        <f>IF($N$317="zákl. přenesená",$J$317,0)</f>
        <v>0</v>
      </c>
      <c r="BH317" s="156">
        <f>IF($N$317="sníž. přenesená",$J$317,0)</f>
        <v>0</v>
      </c>
      <c r="BI317" s="156">
        <f>IF($N$317="nulová",$J$317,0)</f>
        <v>0</v>
      </c>
      <c r="BJ317" s="89" t="s">
        <v>20</v>
      </c>
      <c r="BK317" s="156">
        <f>ROUND($I$317*$H$317,2)</f>
        <v>0</v>
      </c>
      <c r="BL317" s="89" t="s">
        <v>138</v>
      </c>
      <c r="BM317" s="89" t="s">
        <v>1057</v>
      </c>
    </row>
    <row r="318" spans="2:47" s="6" customFormat="1" ht="16.5" customHeight="1">
      <c r="B318" s="23"/>
      <c r="C318" s="24"/>
      <c r="D318" s="157" t="s">
        <v>140</v>
      </c>
      <c r="E318" s="24"/>
      <c r="F318" s="158" t="s">
        <v>1058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140</v>
      </c>
      <c r="AU318" s="6" t="s">
        <v>82</v>
      </c>
    </row>
    <row r="319" spans="2:65" s="6" customFormat="1" ht="15.75" customHeight="1">
      <c r="B319" s="23"/>
      <c r="C319" s="145" t="s">
        <v>539</v>
      </c>
      <c r="D319" s="145" t="s">
        <v>134</v>
      </c>
      <c r="E319" s="146" t="s">
        <v>1059</v>
      </c>
      <c r="F319" s="147" t="s">
        <v>1060</v>
      </c>
      <c r="G319" s="148" t="s">
        <v>288</v>
      </c>
      <c r="H319" s="149">
        <v>16</v>
      </c>
      <c r="I319" s="150"/>
      <c r="J319" s="151">
        <f>ROUND($I$319*$H$319,2)</f>
        <v>0</v>
      </c>
      <c r="K319" s="147"/>
      <c r="L319" s="43"/>
      <c r="M319" s="152"/>
      <c r="N319" s="153" t="s">
        <v>45</v>
      </c>
      <c r="O319" s="24"/>
      <c r="P319" s="24"/>
      <c r="Q319" s="154">
        <v>0</v>
      </c>
      <c r="R319" s="154">
        <f>$Q$319*$H$319</f>
        <v>0</v>
      </c>
      <c r="S319" s="154">
        <v>0</v>
      </c>
      <c r="T319" s="155">
        <f>$S$319*$H$319</f>
        <v>0</v>
      </c>
      <c r="AR319" s="89" t="s">
        <v>138</v>
      </c>
      <c r="AT319" s="89" t="s">
        <v>134</v>
      </c>
      <c r="AU319" s="89" t="s">
        <v>82</v>
      </c>
      <c r="AY319" s="6" t="s">
        <v>131</v>
      </c>
      <c r="BE319" s="156">
        <f>IF($N$319="základní",$J$319,0)</f>
        <v>0</v>
      </c>
      <c r="BF319" s="156">
        <f>IF($N$319="snížená",$J$319,0)</f>
        <v>0</v>
      </c>
      <c r="BG319" s="156">
        <f>IF($N$319="zákl. přenesená",$J$319,0)</f>
        <v>0</v>
      </c>
      <c r="BH319" s="156">
        <f>IF($N$319="sníž. přenesená",$J$319,0)</f>
        <v>0</v>
      </c>
      <c r="BI319" s="156">
        <f>IF($N$319="nulová",$J$319,0)</f>
        <v>0</v>
      </c>
      <c r="BJ319" s="89" t="s">
        <v>20</v>
      </c>
      <c r="BK319" s="156">
        <f>ROUND($I$319*$H$319,2)</f>
        <v>0</v>
      </c>
      <c r="BL319" s="89" t="s">
        <v>138</v>
      </c>
      <c r="BM319" s="89" t="s">
        <v>1061</v>
      </c>
    </row>
    <row r="320" spans="2:47" s="6" customFormat="1" ht="27" customHeight="1">
      <c r="B320" s="23"/>
      <c r="C320" s="24"/>
      <c r="D320" s="157" t="s">
        <v>140</v>
      </c>
      <c r="E320" s="24"/>
      <c r="F320" s="158" t="s">
        <v>1062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140</v>
      </c>
      <c r="AU320" s="6" t="s">
        <v>82</v>
      </c>
    </row>
    <row r="321" spans="2:65" s="6" customFormat="1" ht="27" customHeight="1">
      <c r="B321" s="23"/>
      <c r="C321" s="159" t="s">
        <v>197</v>
      </c>
      <c r="D321" s="159" t="s">
        <v>155</v>
      </c>
      <c r="E321" s="160" t="s">
        <v>1063</v>
      </c>
      <c r="F321" s="161" t="s">
        <v>1064</v>
      </c>
      <c r="G321" s="162" t="s">
        <v>288</v>
      </c>
      <c r="H321" s="163">
        <v>16</v>
      </c>
      <c r="I321" s="164"/>
      <c r="J321" s="165">
        <f>ROUND($I$321*$H$321,2)</f>
        <v>0</v>
      </c>
      <c r="K321" s="161"/>
      <c r="L321" s="166"/>
      <c r="M321" s="167"/>
      <c r="N321" s="168" t="s">
        <v>45</v>
      </c>
      <c r="O321" s="24"/>
      <c r="P321" s="24"/>
      <c r="Q321" s="154">
        <v>0</v>
      </c>
      <c r="R321" s="154">
        <f>$Q$321*$H$321</f>
        <v>0</v>
      </c>
      <c r="S321" s="154">
        <v>0</v>
      </c>
      <c r="T321" s="155">
        <f>$S$321*$H$321</f>
        <v>0</v>
      </c>
      <c r="AR321" s="89" t="s">
        <v>159</v>
      </c>
      <c r="AT321" s="89" t="s">
        <v>155</v>
      </c>
      <c r="AU321" s="89" t="s">
        <v>82</v>
      </c>
      <c r="AY321" s="6" t="s">
        <v>131</v>
      </c>
      <c r="BE321" s="156">
        <f>IF($N$321="základní",$J$321,0)</f>
        <v>0</v>
      </c>
      <c r="BF321" s="156">
        <f>IF($N$321="snížená",$J$321,0)</f>
        <v>0</v>
      </c>
      <c r="BG321" s="156">
        <f>IF($N$321="zákl. přenesená",$J$321,0)</f>
        <v>0</v>
      </c>
      <c r="BH321" s="156">
        <f>IF($N$321="sníž. přenesená",$J$321,0)</f>
        <v>0</v>
      </c>
      <c r="BI321" s="156">
        <f>IF($N$321="nulová",$J$321,0)</f>
        <v>0</v>
      </c>
      <c r="BJ321" s="89" t="s">
        <v>20</v>
      </c>
      <c r="BK321" s="156">
        <f>ROUND($I$321*$H$321,2)</f>
        <v>0</v>
      </c>
      <c r="BL321" s="89" t="s">
        <v>138</v>
      </c>
      <c r="BM321" s="89" t="s">
        <v>1065</v>
      </c>
    </row>
    <row r="322" spans="2:65" s="6" customFormat="1" ht="15.75" customHeight="1">
      <c r="B322" s="23"/>
      <c r="C322" s="148" t="s">
        <v>1066</v>
      </c>
      <c r="D322" s="148" t="s">
        <v>134</v>
      </c>
      <c r="E322" s="146" t="s">
        <v>1067</v>
      </c>
      <c r="F322" s="147" t="s">
        <v>1068</v>
      </c>
      <c r="G322" s="148" t="s">
        <v>239</v>
      </c>
      <c r="H322" s="149">
        <v>20</v>
      </c>
      <c r="I322" s="150"/>
      <c r="J322" s="151">
        <f>ROUND($I$322*$H$322,2)</f>
        <v>0</v>
      </c>
      <c r="K322" s="147"/>
      <c r="L322" s="43"/>
      <c r="M322" s="152"/>
      <c r="N322" s="153" t="s">
        <v>45</v>
      </c>
      <c r="O322" s="24"/>
      <c r="P322" s="24"/>
      <c r="Q322" s="154">
        <v>0</v>
      </c>
      <c r="R322" s="154">
        <f>$Q$322*$H$322</f>
        <v>0</v>
      </c>
      <c r="S322" s="154">
        <v>0</v>
      </c>
      <c r="T322" s="155">
        <f>$S$322*$H$322</f>
        <v>0</v>
      </c>
      <c r="AR322" s="89" t="s">
        <v>138</v>
      </c>
      <c r="AT322" s="89" t="s">
        <v>134</v>
      </c>
      <c r="AU322" s="89" t="s">
        <v>82</v>
      </c>
      <c r="AY322" s="89" t="s">
        <v>131</v>
      </c>
      <c r="BE322" s="156">
        <f>IF($N$322="základní",$J$322,0)</f>
        <v>0</v>
      </c>
      <c r="BF322" s="156">
        <f>IF($N$322="snížená",$J$322,0)</f>
        <v>0</v>
      </c>
      <c r="BG322" s="156">
        <f>IF($N$322="zákl. přenesená",$J$322,0)</f>
        <v>0</v>
      </c>
      <c r="BH322" s="156">
        <f>IF($N$322="sníž. přenesená",$J$322,0)</f>
        <v>0</v>
      </c>
      <c r="BI322" s="156">
        <f>IF($N$322="nulová",$J$322,0)</f>
        <v>0</v>
      </c>
      <c r="BJ322" s="89" t="s">
        <v>20</v>
      </c>
      <c r="BK322" s="156">
        <f>ROUND($I$322*$H$322,2)</f>
        <v>0</v>
      </c>
      <c r="BL322" s="89" t="s">
        <v>138</v>
      </c>
      <c r="BM322" s="89" t="s">
        <v>1069</v>
      </c>
    </row>
    <row r="323" spans="2:47" s="6" customFormat="1" ht="16.5" customHeight="1">
      <c r="B323" s="23"/>
      <c r="C323" s="24"/>
      <c r="D323" s="157" t="s">
        <v>140</v>
      </c>
      <c r="E323" s="24"/>
      <c r="F323" s="158" t="s">
        <v>1070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140</v>
      </c>
      <c r="AU323" s="6" t="s">
        <v>82</v>
      </c>
    </row>
    <row r="324" spans="2:65" s="6" customFormat="1" ht="15.75" customHeight="1">
      <c r="B324" s="23"/>
      <c r="C324" s="145" t="s">
        <v>1071</v>
      </c>
      <c r="D324" s="145" t="s">
        <v>134</v>
      </c>
      <c r="E324" s="146" t="s">
        <v>1072</v>
      </c>
      <c r="F324" s="147" t="s">
        <v>1073</v>
      </c>
      <c r="G324" s="148" t="s">
        <v>239</v>
      </c>
      <c r="H324" s="149">
        <v>30</v>
      </c>
      <c r="I324" s="150"/>
      <c r="J324" s="151">
        <f>ROUND($I$324*$H$324,2)</f>
        <v>0</v>
      </c>
      <c r="K324" s="147"/>
      <c r="L324" s="43"/>
      <c r="M324" s="152"/>
      <c r="N324" s="153" t="s">
        <v>45</v>
      </c>
      <c r="O324" s="24"/>
      <c r="P324" s="24"/>
      <c r="Q324" s="154">
        <v>0</v>
      </c>
      <c r="R324" s="154">
        <f>$Q$324*$H$324</f>
        <v>0</v>
      </c>
      <c r="S324" s="154">
        <v>0</v>
      </c>
      <c r="T324" s="155">
        <f>$S$324*$H$324</f>
        <v>0</v>
      </c>
      <c r="AR324" s="89" t="s">
        <v>138</v>
      </c>
      <c r="AT324" s="89" t="s">
        <v>134</v>
      </c>
      <c r="AU324" s="89" t="s">
        <v>82</v>
      </c>
      <c r="AY324" s="6" t="s">
        <v>131</v>
      </c>
      <c r="BE324" s="156">
        <f>IF($N$324="základní",$J$324,0)</f>
        <v>0</v>
      </c>
      <c r="BF324" s="156">
        <f>IF($N$324="snížená",$J$324,0)</f>
        <v>0</v>
      </c>
      <c r="BG324" s="156">
        <f>IF($N$324="zákl. přenesená",$J$324,0)</f>
        <v>0</v>
      </c>
      <c r="BH324" s="156">
        <f>IF($N$324="sníž. přenesená",$J$324,0)</f>
        <v>0</v>
      </c>
      <c r="BI324" s="156">
        <f>IF($N$324="nulová",$J$324,0)</f>
        <v>0</v>
      </c>
      <c r="BJ324" s="89" t="s">
        <v>20</v>
      </c>
      <c r="BK324" s="156">
        <f>ROUND($I$324*$H$324,2)</f>
        <v>0</v>
      </c>
      <c r="BL324" s="89" t="s">
        <v>138</v>
      </c>
      <c r="BM324" s="89" t="s">
        <v>1074</v>
      </c>
    </row>
    <row r="325" spans="2:47" s="6" customFormat="1" ht="16.5" customHeight="1">
      <c r="B325" s="23"/>
      <c r="C325" s="24"/>
      <c r="D325" s="157" t="s">
        <v>140</v>
      </c>
      <c r="E325" s="24"/>
      <c r="F325" s="158" t="s">
        <v>1075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140</v>
      </c>
      <c r="AU325" s="6" t="s">
        <v>82</v>
      </c>
    </row>
    <row r="326" spans="2:51" s="6" customFormat="1" ht="15.75" customHeight="1">
      <c r="B326" s="169"/>
      <c r="C326" s="170"/>
      <c r="D326" s="171" t="s">
        <v>162</v>
      </c>
      <c r="E326" s="170"/>
      <c r="F326" s="172" t="s">
        <v>1076</v>
      </c>
      <c r="G326" s="170"/>
      <c r="H326" s="173">
        <v>30</v>
      </c>
      <c r="J326" s="170"/>
      <c r="K326" s="170"/>
      <c r="L326" s="174"/>
      <c r="M326" s="175"/>
      <c r="N326" s="170"/>
      <c r="O326" s="170"/>
      <c r="P326" s="170"/>
      <c r="Q326" s="170"/>
      <c r="R326" s="170"/>
      <c r="S326" s="170"/>
      <c r="T326" s="176"/>
      <c r="AT326" s="177" t="s">
        <v>162</v>
      </c>
      <c r="AU326" s="177" t="s">
        <v>82</v>
      </c>
      <c r="AV326" s="177" t="s">
        <v>82</v>
      </c>
      <c r="AW326" s="177" t="s">
        <v>106</v>
      </c>
      <c r="AX326" s="177" t="s">
        <v>20</v>
      </c>
      <c r="AY326" s="177" t="s">
        <v>131</v>
      </c>
    </row>
    <row r="327" spans="2:51" s="6" customFormat="1" ht="15.75" customHeight="1">
      <c r="B327" s="169"/>
      <c r="C327" s="170"/>
      <c r="D327" s="171" t="s">
        <v>162</v>
      </c>
      <c r="E327" s="170"/>
      <c r="F327" s="172" t="s">
        <v>1077</v>
      </c>
      <c r="G327" s="170"/>
      <c r="H327" s="173">
        <v>250</v>
      </c>
      <c r="J327" s="170"/>
      <c r="K327" s="170"/>
      <c r="L327" s="174"/>
      <c r="M327" s="175"/>
      <c r="N327" s="170"/>
      <c r="O327" s="170"/>
      <c r="P327" s="170"/>
      <c r="Q327" s="170"/>
      <c r="R327" s="170"/>
      <c r="S327" s="170"/>
      <c r="T327" s="176"/>
      <c r="AT327" s="177" t="s">
        <v>162</v>
      </c>
      <c r="AU327" s="177" t="s">
        <v>82</v>
      </c>
      <c r="AV327" s="177" t="s">
        <v>82</v>
      </c>
      <c r="AW327" s="177" t="s">
        <v>106</v>
      </c>
      <c r="AX327" s="177" t="s">
        <v>74</v>
      </c>
      <c r="AY327" s="177" t="s">
        <v>131</v>
      </c>
    </row>
    <row r="328" spans="2:51" s="6" customFormat="1" ht="15.75" customHeight="1">
      <c r="B328" s="181"/>
      <c r="C328" s="182"/>
      <c r="D328" s="171" t="s">
        <v>162</v>
      </c>
      <c r="E328" s="182"/>
      <c r="F328" s="183" t="s">
        <v>429</v>
      </c>
      <c r="G328" s="182"/>
      <c r="H328" s="184">
        <v>280</v>
      </c>
      <c r="J328" s="182"/>
      <c r="K328" s="182"/>
      <c r="L328" s="185"/>
      <c r="M328" s="186"/>
      <c r="N328" s="182"/>
      <c r="O328" s="182"/>
      <c r="P328" s="182"/>
      <c r="Q328" s="182"/>
      <c r="R328" s="182"/>
      <c r="S328" s="182"/>
      <c r="T328" s="187"/>
      <c r="AT328" s="188" t="s">
        <v>162</v>
      </c>
      <c r="AU328" s="188" t="s">
        <v>82</v>
      </c>
      <c r="AV328" s="188" t="s">
        <v>138</v>
      </c>
      <c r="AW328" s="188" t="s">
        <v>106</v>
      </c>
      <c r="AX328" s="188" t="s">
        <v>74</v>
      </c>
      <c r="AY328" s="188" t="s">
        <v>131</v>
      </c>
    </row>
    <row r="329" spans="2:65" s="6" customFormat="1" ht="15.75" customHeight="1">
      <c r="B329" s="23"/>
      <c r="C329" s="145" t="s">
        <v>1078</v>
      </c>
      <c r="D329" s="145" t="s">
        <v>134</v>
      </c>
      <c r="E329" s="146" t="s">
        <v>1079</v>
      </c>
      <c r="F329" s="147" t="s">
        <v>1080</v>
      </c>
      <c r="G329" s="148" t="s">
        <v>239</v>
      </c>
      <c r="H329" s="149">
        <v>400</v>
      </c>
      <c r="I329" s="150"/>
      <c r="J329" s="151">
        <f>ROUND($I$329*$H$329,2)</f>
        <v>0</v>
      </c>
      <c r="K329" s="147"/>
      <c r="L329" s="43"/>
      <c r="M329" s="152"/>
      <c r="N329" s="153" t="s">
        <v>45</v>
      </c>
      <c r="O329" s="24"/>
      <c r="P329" s="24"/>
      <c r="Q329" s="154">
        <v>0</v>
      </c>
      <c r="R329" s="154">
        <f>$Q$329*$H$329</f>
        <v>0</v>
      </c>
      <c r="S329" s="154">
        <v>0</v>
      </c>
      <c r="T329" s="155">
        <f>$S$329*$H$329</f>
        <v>0</v>
      </c>
      <c r="AR329" s="89" t="s">
        <v>138</v>
      </c>
      <c r="AT329" s="89" t="s">
        <v>134</v>
      </c>
      <c r="AU329" s="89" t="s">
        <v>82</v>
      </c>
      <c r="AY329" s="6" t="s">
        <v>131</v>
      </c>
      <c r="BE329" s="156">
        <f>IF($N$329="základní",$J$329,0)</f>
        <v>0</v>
      </c>
      <c r="BF329" s="156">
        <f>IF($N$329="snížená",$J$329,0)</f>
        <v>0</v>
      </c>
      <c r="BG329" s="156">
        <f>IF($N$329="zákl. přenesená",$J$329,0)</f>
        <v>0</v>
      </c>
      <c r="BH329" s="156">
        <f>IF($N$329="sníž. přenesená",$J$329,0)</f>
        <v>0</v>
      </c>
      <c r="BI329" s="156">
        <f>IF($N$329="nulová",$J$329,0)</f>
        <v>0</v>
      </c>
      <c r="BJ329" s="89" t="s">
        <v>20</v>
      </c>
      <c r="BK329" s="156">
        <f>ROUND($I$329*$H$329,2)</f>
        <v>0</v>
      </c>
      <c r="BL329" s="89" t="s">
        <v>138</v>
      </c>
      <c r="BM329" s="89" t="s">
        <v>1081</v>
      </c>
    </row>
    <row r="330" spans="2:47" s="6" customFormat="1" ht="16.5" customHeight="1">
      <c r="B330" s="23"/>
      <c r="C330" s="24"/>
      <c r="D330" s="157" t="s">
        <v>140</v>
      </c>
      <c r="E330" s="24"/>
      <c r="F330" s="158" t="s">
        <v>1082</v>
      </c>
      <c r="G330" s="24"/>
      <c r="H330" s="24"/>
      <c r="J330" s="24"/>
      <c r="K330" s="24"/>
      <c r="L330" s="43"/>
      <c r="M330" s="56"/>
      <c r="N330" s="24"/>
      <c r="O330" s="24"/>
      <c r="P330" s="24"/>
      <c r="Q330" s="24"/>
      <c r="R330" s="24"/>
      <c r="S330" s="24"/>
      <c r="T330" s="57"/>
      <c r="AT330" s="6" t="s">
        <v>140</v>
      </c>
      <c r="AU330" s="6" t="s">
        <v>82</v>
      </c>
    </row>
    <row r="331" spans="2:65" s="6" customFormat="1" ht="15.75" customHeight="1">
      <c r="B331" s="23"/>
      <c r="C331" s="145" t="s">
        <v>1083</v>
      </c>
      <c r="D331" s="145" t="s">
        <v>134</v>
      </c>
      <c r="E331" s="146" t="s">
        <v>1084</v>
      </c>
      <c r="F331" s="147" t="s">
        <v>1085</v>
      </c>
      <c r="G331" s="148" t="s">
        <v>239</v>
      </c>
      <c r="H331" s="149">
        <v>500</v>
      </c>
      <c r="I331" s="150"/>
      <c r="J331" s="151">
        <f>ROUND($I$331*$H$331,2)</f>
        <v>0</v>
      </c>
      <c r="K331" s="147"/>
      <c r="L331" s="43"/>
      <c r="M331" s="152"/>
      <c r="N331" s="153" t="s">
        <v>45</v>
      </c>
      <c r="O331" s="24"/>
      <c r="P331" s="24"/>
      <c r="Q331" s="154">
        <v>0</v>
      </c>
      <c r="R331" s="154">
        <f>$Q$331*$H$331</f>
        <v>0</v>
      </c>
      <c r="S331" s="154">
        <v>0</v>
      </c>
      <c r="T331" s="155">
        <f>$S$331*$H$331</f>
        <v>0</v>
      </c>
      <c r="AR331" s="89" t="s">
        <v>138</v>
      </c>
      <c r="AT331" s="89" t="s">
        <v>134</v>
      </c>
      <c r="AU331" s="89" t="s">
        <v>82</v>
      </c>
      <c r="AY331" s="6" t="s">
        <v>131</v>
      </c>
      <c r="BE331" s="156">
        <f>IF($N$331="základní",$J$331,0)</f>
        <v>0</v>
      </c>
      <c r="BF331" s="156">
        <f>IF($N$331="snížená",$J$331,0)</f>
        <v>0</v>
      </c>
      <c r="BG331" s="156">
        <f>IF($N$331="zákl. přenesená",$J$331,0)</f>
        <v>0</v>
      </c>
      <c r="BH331" s="156">
        <f>IF($N$331="sníž. přenesená",$J$331,0)</f>
        <v>0</v>
      </c>
      <c r="BI331" s="156">
        <f>IF($N$331="nulová",$J$331,0)</f>
        <v>0</v>
      </c>
      <c r="BJ331" s="89" t="s">
        <v>20</v>
      </c>
      <c r="BK331" s="156">
        <f>ROUND($I$331*$H$331,2)</f>
        <v>0</v>
      </c>
      <c r="BL331" s="89" t="s">
        <v>138</v>
      </c>
      <c r="BM331" s="89" t="s">
        <v>1086</v>
      </c>
    </row>
    <row r="332" spans="2:47" s="6" customFormat="1" ht="16.5" customHeight="1">
      <c r="B332" s="23"/>
      <c r="C332" s="24"/>
      <c r="D332" s="157" t="s">
        <v>140</v>
      </c>
      <c r="E332" s="24"/>
      <c r="F332" s="158" t="s">
        <v>1087</v>
      </c>
      <c r="G332" s="24"/>
      <c r="H332" s="24"/>
      <c r="J332" s="24"/>
      <c r="K332" s="24"/>
      <c r="L332" s="43"/>
      <c r="M332" s="56"/>
      <c r="N332" s="24"/>
      <c r="O332" s="24"/>
      <c r="P332" s="24"/>
      <c r="Q332" s="24"/>
      <c r="R332" s="24"/>
      <c r="S332" s="24"/>
      <c r="T332" s="57"/>
      <c r="AT332" s="6" t="s">
        <v>140</v>
      </c>
      <c r="AU332" s="6" t="s">
        <v>82</v>
      </c>
    </row>
    <row r="333" spans="2:65" s="6" customFormat="1" ht="15.75" customHeight="1">
      <c r="B333" s="23"/>
      <c r="C333" s="145" t="s">
        <v>1088</v>
      </c>
      <c r="D333" s="145" t="s">
        <v>134</v>
      </c>
      <c r="E333" s="146" t="s">
        <v>1089</v>
      </c>
      <c r="F333" s="147" t="s">
        <v>1090</v>
      </c>
      <c r="G333" s="148" t="s">
        <v>288</v>
      </c>
      <c r="H333" s="149">
        <v>4</v>
      </c>
      <c r="I333" s="150"/>
      <c r="J333" s="151">
        <f>ROUND($I$333*$H$333,2)</f>
        <v>0</v>
      </c>
      <c r="K333" s="147"/>
      <c r="L333" s="43"/>
      <c r="M333" s="152"/>
      <c r="N333" s="153" t="s">
        <v>45</v>
      </c>
      <c r="O333" s="24"/>
      <c r="P333" s="24"/>
      <c r="Q333" s="154">
        <v>0.46005</v>
      </c>
      <c r="R333" s="154">
        <f>$Q$333*$H$333</f>
        <v>1.8402</v>
      </c>
      <c r="S333" s="154">
        <v>0</v>
      </c>
      <c r="T333" s="155">
        <f>$S$333*$H$333</f>
        <v>0</v>
      </c>
      <c r="AR333" s="89" t="s">
        <v>138</v>
      </c>
      <c r="AT333" s="89" t="s">
        <v>134</v>
      </c>
      <c r="AU333" s="89" t="s">
        <v>82</v>
      </c>
      <c r="AY333" s="6" t="s">
        <v>131</v>
      </c>
      <c r="BE333" s="156">
        <f>IF($N$333="základní",$J$333,0)</f>
        <v>0</v>
      </c>
      <c r="BF333" s="156">
        <f>IF($N$333="snížená",$J$333,0)</f>
        <v>0</v>
      </c>
      <c r="BG333" s="156">
        <f>IF($N$333="zákl. přenesená",$J$333,0)</f>
        <v>0</v>
      </c>
      <c r="BH333" s="156">
        <f>IF($N$333="sníž. přenesená",$J$333,0)</f>
        <v>0</v>
      </c>
      <c r="BI333" s="156">
        <f>IF($N$333="nulová",$J$333,0)</f>
        <v>0</v>
      </c>
      <c r="BJ333" s="89" t="s">
        <v>20</v>
      </c>
      <c r="BK333" s="156">
        <f>ROUND($I$333*$H$333,2)</f>
        <v>0</v>
      </c>
      <c r="BL333" s="89" t="s">
        <v>138</v>
      </c>
      <c r="BM333" s="89" t="s">
        <v>1091</v>
      </c>
    </row>
    <row r="334" spans="2:47" s="6" customFormat="1" ht="16.5" customHeight="1">
      <c r="B334" s="23"/>
      <c r="C334" s="24"/>
      <c r="D334" s="157" t="s">
        <v>140</v>
      </c>
      <c r="E334" s="24"/>
      <c r="F334" s="158" t="s">
        <v>1092</v>
      </c>
      <c r="G334" s="24"/>
      <c r="H334" s="24"/>
      <c r="J334" s="24"/>
      <c r="K334" s="24"/>
      <c r="L334" s="43"/>
      <c r="M334" s="56"/>
      <c r="N334" s="24"/>
      <c r="O334" s="24"/>
      <c r="P334" s="24"/>
      <c r="Q334" s="24"/>
      <c r="R334" s="24"/>
      <c r="S334" s="24"/>
      <c r="T334" s="57"/>
      <c r="AT334" s="6" t="s">
        <v>140</v>
      </c>
      <c r="AU334" s="6" t="s">
        <v>82</v>
      </c>
    </row>
    <row r="335" spans="2:65" s="6" customFormat="1" ht="15.75" customHeight="1">
      <c r="B335" s="23"/>
      <c r="C335" s="145" t="s">
        <v>285</v>
      </c>
      <c r="D335" s="145" t="s">
        <v>134</v>
      </c>
      <c r="E335" s="146" t="s">
        <v>1093</v>
      </c>
      <c r="F335" s="147" t="s">
        <v>1094</v>
      </c>
      <c r="G335" s="148" t="s">
        <v>288</v>
      </c>
      <c r="H335" s="149">
        <v>25</v>
      </c>
      <c r="I335" s="150"/>
      <c r="J335" s="151">
        <f>ROUND($I$335*$H$335,2)</f>
        <v>0</v>
      </c>
      <c r="K335" s="147"/>
      <c r="L335" s="43"/>
      <c r="M335" s="152"/>
      <c r="N335" s="153" t="s">
        <v>45</v>
      </c>
      <c r="O335" s="24"/>
      <c r="P335" s="24"/>
      <c r="Q335" s="154">
        <v>0.115</v>
      </c>
      <c r="R335" s="154">
        <f>$Q$335*$H$335</f>
        <v>2.875</v>
      </c>
      <c r="S335" s="154">
        <v>0</v>
      </c>
      <c r="T335" s="155">
        <f>$S$335*$H$335</f>
        <v>0</v>
      </c>
      <c r="AR335" s="89" t="s">
        <v>138</v>
      </c>
      <c r="AT335" s="89" t="s">
        <v>134</v>
      </c>
      <c r="AU335" s="89" t="s">
        <v>82</v>
      </c>
      <c r="AY335" s="6" t="s">
        <v>131</v>
      </c>
      <c r="BE335" s="156">
        <f>IF($N$335="základní",$J$335,0)</f>
        <v>0</v>
      </c>
      <c r="BF335" s="156">
        <f>IF($N$335="snížená",$J$335,0)</f>
        <v>0</v>
      </c>
      <c r="BG335" s="156">
        <f>IF($N$335="zákl. přenesená",$J$335,0)</f>
        <v>0</v>
      </c>
      <c r="BH335" s="156">
        <f>IF($N$335="sníž. přenesená",$J$335,0)</f>
        <v>0</v>
      </c>
      <c r="BI335" s="156">
        <f>IF($N$335="nulová",$J$335,0)</f>
        <v>0</v>
      </c>
      <c r="BJ335" s="89" t="s">
        <v>20</v>
      </c>
      <c r="BK335" s="156">
        <f>ROUND($I$335*$H$335,2)</f>
        <v>0</v>
      </c>
      <c r="BL335" s="89" t="s">
        <v>138</v>
      </c>
      <c r="BM335" s="89" t="s">
        <v>1095</v>
      </c>
    </row>
    <row r="336" spans="2:47" s="6" customFormat="1" ht="16.5" customHeight="1">
      <c r="B336" s="23"/>
      <c r="C336" s="24"/>
      <c r="D336" s="157" t="s">
        <v>140</v>
      </c>
      <c r="E336" s="24"/>
      <c r="F336" s="158" t="s">
        <v>1094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140</v>
      </c>
      <c r="AU336" s="6" t="s">
        <v>82</v>
      </c>
    </row>
    <row r="337" spans="2:65" s="6" customFormat="1" ht="15.75" customHeight="1">
      <c r="B337" s="23"/>
      <c r="C337" s="159" t="s">
        <v>291</v>
      </c>
      <c r="D337" s="159" t="s">
        <v>155</v>
      </c>
      <c r="E337" s="160" t="s">
        <v>1096</v>
      </c>
      <c r="F337" s="161" t="s">
        <v>1097</v>
      </c>
      <c r="G337" s="162" t="s">
        <v>288</v>
      </c>
      <c r="H337" s="163">
        <v>25</v>
      </c>
      <c r="I337" s="164"/>
      <c r="J337" s="165">
        <f>ROUND($I$337*$H$337,2)</f>
        <v>0</v>
      </c>
      <c r="K337" s="161"/>
      <c r="L337" s="166"/>
      <c r="M337" s="167"/>
      <c r="N337" s="168" t="s">
        <v>45</v>
      </c>
      <c r="O337" s="24"/>
      <c r="P337" s="24"/>
      <c r="Q337" s="154">
        <v>0.0133</v>
      </c>
      <c r="R337" s="154">
        <f>$Q$337*$H$337</f>
        <v>0.33249999999999996</v>
      </c>
      <c r="S337" s="154">
        <v>0</v>
      </c>
      <c r="T337" s="155">
        <f>$S$337*$H$337</f>
        <v>0</v>
      </c>
      <c r="AR337" s="89" t="s">
        <v>159</v>
      </c>
      <c r="AT337" s="89" t="s">
        <v>155</v>
      </c>
      <c r="AU337" s="89" t="s">
        <v>82</v>
      </c>
      <c r="AY337" s="6" t="s">
        <v>131</v>
      </c>
      <c r="BE337" s="156">
        <f>IF($N$337="základní",$J$337,0)</f>
        <v>0</v>
      </c>
      <c r="BF337" s="156">
        <f>IF($N$337="snížená",$J$337,0)</f>
        <v>0</v>
      </c>
      <c r="BG337" s="156">
        <f>IF($N$337="zákl. přenesená",$J$337,0)</f>
        <v>0</v>
      </c>
      <c r="BH337" s="156">
        <f>IF($N$337="sníž. přenesená",$J$337,0)</f>
        <v>0</v>
      </c>
      <c r="BI337" s="156">
        <f>IF($N$337="nulová",$J$337,0)</f>
        <v>0</v>
      </c>
      <c r="BJ337" s="89" t="s">
        <v>20</v>
      </c>
      <c r="BK337" s="156">
        <f>ROUND($I$337*$H$337,2)</f>
        <v>0</v>
      </c>
      <c r="BL337" s="89" t="s">
        <v>138</v>
      </c>
      <c r="BM337" s="89" t="s">
        <v>1098</v>
      </c>
    </row>
    <row r="338" spans="2:47" s="6" customFormat="1" ht="16.5" customHeight="1">
      <c r="B338" s="23"/>
      <c r="C338" s="24"/>
      <c r="D338" s="157" t="s">
        <v>140</v>
      </c>
      <c r="E338" s="24"/>
      <c r="F338" s="158" t="s">
        <v>1099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140</v>
      </c>
      <c r="AU338" s="6" t="s">
        <v>82</v>
      </c>
    </row>
    <row r="339" spans="2:65" s="6" customFormat="1" ht="15.75" customHeight="1">
      <c r="B339" s="23"/>
      <c r="C339" s="145" t="s">
        <v>273</v>
      </c>
      <c r="D339" s="145" t="s">
        <v>134</v>
      </c>
      <c r="E339" s="146" t="s">
        <v>1100</v>
      </c>
      <c r="F339" s="147" t="s">
        <v>1101</v>
      </c>
      <c r="G339" s="148" t="s">
        <v>288</v>
      </c>
      <c r="H339" s="149">
        <v>1</v>
      </c>
      <c r="I339" s="150"/>
      <c r="J339" s="151">
        <f>ROUND($I$339*$H$339,2)</f>
        <v>0</v>
      </c>
      <c r="K339" s="147"/>
      <c r="L339" s="43"/>
      <c r="M339" s="152"/>
      <c r="N339" s="153" t="s">
        <v>45</v>
      </c>
      <c r="O339" s="24"/>
      <c r="P339" s="24"/>
      <c r="Q339" s="154">
        <v>0.30704</v>
      </c>
      <c r="R339" s="154">
        <f>$Q$339*$H$339</f>
        <v>0.30704</v>
      </c>
      <c r="S339" s="154">
        <v>0</v>
      </c>
      <c r="T339" s="155">
        <f>$S$339*$H$339</f>
        <v>0</v>
      </c>
      <c r="AR339" s="89" t="s">
        <v>138</v>
      </c>
      <c r="AT339" s="89" t="s">
        <v>134</v>
      </c>
      <c r="AU339" s="89" t="s">
        <v>82</v>
      </c>
      <c r="AY339" s="6" t="s">
        <v>131</v>
      </c>
      <c r="BE339" s="156">
        <f>IF($N$339="základní",$J$339,0)</f>
        <v>0</v>
      </c>
      <c r="BF339" s="156">
        <f>IF($N$339="snížená",$J$339,0)</f>
        <v>0</v>
      </c>
      <c r="BG339" s="156">
        <f>IF($N$339="zákl. přenesená",$J$339,0)</f>
        <v>0</v>
      </c>
      <c r="BH339" s="156">
        <f>IF($N$339="sníž. přenesená",$J$339,0)</f>
        <v>0</v>
      </c>
      <c r="BI339" s="156">
        <f>IF($N$339="nulová",$J$339,0)</f>
        <v>0</v>
      </c>
      <c r="BJ339" s="89" t="s">
        <v>20</v>
      </c>
      <c r="BK339" s="156">
        <f>ROUND($I$339*$H$339,2)</f>
        <v>0</v>
      </c>
      <c r="BL339" s="89" t="s">
        <v>138</v>
      </c>
      <c r="BM339" s="89" t="s">
        <v>1102</v>
      </c>
    </row>
    <row r="340" spans="2:47" s="6" customFormat="1" ht="16.5" customHeight="1">
      <c r="B340" s="23"/>
      <c r="C340" s="24"/>
      <c r="D340" s="157" t="s">
        <v>140</v>
      </c>
      <c r="E340" s="24"/>
      <c r="F340" s="158" t="s">
        <v>1101</v>
      </c>
      <c r="G340" s="24"/>
      <c r="H340" s="24"/>
      <c r="J340" s="24"/>
      <c r="K340" s="24"/>
      <c r="L340" s="43"/>
      <c r="M340" s="56"/>
      <c r="N340" s="24"/>
      <c r="O340" s="24"/>
      <c r="P340" s="24"/>
      <c r="Q340" s="24"/>
      <c r="R340" s="24"/>
      <c r="S340" s="24"/>
      <c r="T340" s="57"/>
      <c r="AT340" s="6" t="s">
        <v>140</v>
      </c>
      <c r="AU340" s="6" t="s">
        <v>82</v>
      </c>
    </row>
    <row r="341" spans="2:65" s="6" customFormat="1" ht="15.75" customHeight="1">
      <c r="B341" s="23"/>
      <c r="C341" s="159" t="s">
        <v>354</v>
      </c>
      <c r="D341" s="159" t="s">
        <v>155</v>
      </c>
      <c r="E341" s="160" t="s">
        <v>1103</v>
      </c>
      <c r="F341" s="161" t="s">
        <v>1104</v>
      </c>
      <c r="G341" s="162" t="s">
        <v>288</v>
      </c>
      <c r="H341" s="163">
        <v>1</v>
      </c>
      <c r="I341" s="164"/>
      <c r="J341" s="165">
        <f>ROUND($I$341*$H$341,2)</f>
        <v>0</v>
      </c>
      <c r="K341" s="161"/>
      <c r="L341" s="166"/>
      <c r="M341" s="167"/>
      <c r="N341" s="168" t="s">
        <v>45</v>
      </c>
      <c r="O341" s="24"/>
      <c r="P341" s="24"/>
      <c r="Q341" s="154">
        <v>0.0295</v>
      </c>
      <c r="R341" s="154">
        <f>$Q$341*$H$341</f>
        <v>0.0295</v>
      </c>
      <c r="S341" s="154">
        <v>0</v>
      </c>
      <c r="T341" s="155">
        <f>$S$341*$H$341</f>
        <v>0</v>
      </c>
      <c r="AR341" s="89" t="s">
        <v>159</v>
      </c>
      <c r="AT341" s="89" t="s">
        <v>155</v>
      </c>
      <c r="AU341" s="89" t="s">
        <v>82</v>
      </c>
      <c r="AY341" s="6" t="s">
        <v>131</v>
      </c>
      <c r="BE341" s="156">
        <f>IF($N$341="základní",$J$341,0)</f>
        <v>0</v>
      </c>
      <c r="BF341" s="156">
        <f>IF($N$341="snížená",$J$341,0)</f>
        <v>0</v>
      </c>
      <c r="BG341" s="156">
        <f>IF($N$341="zákl. přenesená",$J$341,0)</f>
        <v>0</v>
      </c>
      <c r="BH341" s="156">
        <f>IF($N$341="sníž. přenesená",$J$341,0)</f>
        <v>0</v>
      </c>
      <c r="BI341" s="156">
        <f>IF($N$341="nulová",$J$341,0)</f>
        <v>0</v>
      </c>
      <c r="BJ341" s="89" t="s">
        <v>20</v>
      </c>
      <c r="BK341" s="156">
        <f>ROUND($I$341*$H$341,2)</f>
        <v>0</v>
      </c>
      <c r="BL341" s="89" t="s">
        <v>138</v>
      </c>
      <c r="BM341" s="89" t="s">
        <v>1105</v>
      </c>
    </row>
    <row r="342" spans="2:47" s="6" customFormat="1" ht="16.5" customHeight="1">
      <c r="B342" s="23"/>
      <c r="C342" s="24"/>
      <c r="D342" s="157" t="s">
        <v>140</v>
      </c>
      <c r="E342" s="24"/>
      <c r="F342" s="158" t="s">
        <v>1106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140</v>
      </c>
      <c r="AU342" s="6" t="s">
        <v>82</v>
      </c>
    </row>
    <row r="343" spans="2:65" s="6" customFormat="1" ht="15.75" customHeight="1">
      <c r="B343" s="23"/>
      <c r="C343" s="145" t="s">
        <v>1107</v>
      </c>
      <c r="D343" s="145" t="s">
        <v>134</v>
      </c>
      <c r="E343" s="146" t="s">
        <v>623</v>
      </c>
      <c r="F343" s="147" t="s">
        <v>624</v>
      </c>
      <c r="G343" s="148" t="s">
        <v>288</v>
      </c>
      <c r="H343" s="149">
        <v>1</v>
      </c>
      <c r="I343" s="150"/>
      <c r="J343" s="151">
        <f>ROUND($I$343*$H$343,2)</f>
        <v>0</v>
      </c>
      <c r="K343" s="147"/>
      <c r="L343" s="43"/>
      <c r="M343" s="152"/>
      <c r="N343" s="153" t="s">
        <v>45</v>
      </c>
      <c r="O343" s="24"/>
      <c r="P343" s="24"/>
      <c r="Q343" s="154">
        <v>0</v>
      </c>
      <c r="R343" s="154">
        <f>$Q$343*$H$343</f>
        <v>0</v>
      </c>
      <c r="S343" s="154">
        <v>0</v>
      </c>
      <c r="T343" s="155">
        <f>$S$343*$H$343</f>
        <v>0</v>
      </c>
      <c r="AR343" s="89" t="s">
        <v>138</v>
      </c>
      <c r="AT343" s="89" t="s">
        <v>134</v>
      </c>
      <c r="AU343" s="89" t="s">
        <v>82</v>
      </c>
      <c r="AY343" s="6" t="s">
        <v>131</v>
      </c>
      <c r="BE343" s="156">
        <f>IF($N$343="základní",$J$343,0)</f>
        <v>0</v>
      </c>
      <c r="BF343" s="156">
        <f>IF($N$343="snížená",$J$343,0)</f>
        <v>0</v>
      </c>
      <c r="BG343" s="156">
        <f>IF($N$343="zákl. přenesená",$J$343,0)</f>
        <v>0</v>
      </c>
      <c r="BH343" s="156">
        <f>IF($N$343="sníž. přenesená",$J$343,0)</f>
        <v>0</v>
      </c>
      <c r="BI343" s="156">
        <f>IF($N$343="nulová",$J$343,0)</f>
        <v>0</v>
      </c>
      <c r="BJ343" s="89" t="s">
        <v>20</v>
      </c>
      <c r="BK343" s="156">
        <f>ROUND($I$343*$H$343,2)</f>
        <v>0</v>
      </c>
      <c r="BL343" s="89" t="s">
        <v>138</v>
      </c>
      <c r="BM343" s="89" t="s">
        <v>1108</v>
      </c>
    </row>
    <row r="344" spans="2:47" s="6" customFormat="1" ht="16.5" customHeight="1">
      <c r="B344" s="23"/>
      <c r="C344" s="24"/>
      <c r="D344" s="157" t="s">
        <v>140</v>
      </c>
      <c r="E344" s="24"/>
      <c r="F344" s="158" t="s">
        <v>624</v>
      </c>
      <c r="G344" s="24"/>
      <c r="H344" s="24"/>
      <c r="J344" s="24"/>
      <c r="K344" s="24"/>
      <c r="L344" s="43"/>
      <c r="M344" s="56"/>
      <c r="N344" s="24"/>
      <c r="O344" s="24"/>
      <c r="P344" s="24"/>
      <c r="Q344" s="24"/>
      <c r="R344" s="24"/>
      <c r="S344" s="24"/>
      <c r="T344" s="57"/>
      <c r="AT344" s="6" t="s">
        <v>140</v>
      </c>
      <c r="AU344" s="6" t="s">
        <v>82</v>
      </c>
    </row>
    <row r="345" spans="2:65" s="6" customFormat="1" ht="15.75" customHeight="1">
      <c r="B345" s="23"/>
      <c r="C345" s="145" t="s">
        <v>1109</v>
      </c>
      <c r="D345" s="145" t="s">
        <v>134</v>
      </c>
      <c r="E345" s="146" t="s">
        <v>627</v>
      </c>
      <c r="F345" s="147" t="s">
        <v>628</v>
      </c>
      <c r="G345" s="148" t="s">
        <v>288</v>
      </c>
      <c r="H345" s="149">
        <v>1</v>
      </c>
      <c r="I345" s="150"/>
      <c r="J345" s="151">
        <f>ROUND($I$345*$H$345,2)</f>
        <v>0</v>
      </c>
      <c r="K345" s="147"/>
      <c r="L345" s="43"/>
      <c r="M345" s="152"/>
      <c r="N345" s="153" t="s">
        <v>45</v>
      </c>
      <c r="O345" s="24"/>
      <c r="P345" s="24"/>
      <c r="Q345" s="154">
        <v>0</v>
      </c>
      <c r="R345" s="154">
        <f>$Q$345*$H$345</f>
        <v>0</v>
      </c>
      <c r="S345" s="154">
        <v>0</v>
      </c>
      <c r="T345" s="155">
        <f>$S$345*$H$345</f>
        <v>0</v>
      </c>
      <c r="AR345" s="89" t="s">
        <v>138</v>
      </c>
      <c r="AT345" s="89" t="s">
        <v>134</v>
      </c>
      <c r="AU345" s="89" t="s">
        <v>82</v>
      </c>
      <c r="AY345" s="6" t="s">
        <v>131</v>
      </c>
      <c r="BE345" s="156">
        <f>IF($N$345="základní",$J$345,0)</f>
        <v>0</v>
      </c>
      <c r="BF345" s="156">
        <f>IF($N$345="snížená",$J$345,0)</f>
        <v>0</v>
      </c>
      <c r="BG345" s="156">
        <f>IF($N$345="zákl. přenesená",$J$345,0)</f>
        <v>0</v>
      </c>
      <c r="BH345" s="156">
        <f>IF($N$345="sníž. přenesená",$J$345,0)</f>
        <v>0</v>
      </c>
      <c r="BI345" s="156">
        <f>IF($N$345="nulová",$J$345,0)</f>
        <v>0</v>
      </c>
      <c r="BJ345" s="89" t="s">
        <v>20</v>
      </c>
      <c r="BK345" s="156">
        <f>ROUND($I$345*$H$345,2)</f>
        <v>0</v>
      </c>
      <c r="BL345" s="89" t="s">
        <v>138</v>
      </c>
      <c r="BM345" s="89" t="s">
        <v>1110</v>
      </c>
    </row>
    <row r="346" spans="2:47" s="6" customFormat="1" ht="16.5" customHeight="1">
      <c r="B346" s="23"/>
      <c r="C346" s="24"/>
      <c r="D346" s="157" t="s">
        <v>140</v>
      </c>
      <c r="E346" s="24"/>
      <c r="F346" s="158" t="s">
        <v>628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140</v>
      </c>
      <c r="AU346" s="6" t="s">
        <v>82</v>
      </c>
    </row>
    <row r="347" spans="2:63" s="132" customFormat="1" ht="30.75" customHeight="1">
      <c r="B347" s="133"/>
      <c r="C347" s="134"/>
      <c r="D347" s="134" t="s">
        <v>73</v>
      </c>
      <c r="E347" s="143" t="s">
        <v>283</v>
      </c>
      <c r="F347" s="143" t="s">
        <v>284</v>
      </c>
      <c r="G347" s="134"/>
      <c r="H347" s="134"/>
      <c r="J347" s="144">
        <f>$BK$347</f>
        <v>0</v>
      </c>
      <c r="K347" s="134"/>
      <c r="L347" s="137"/>
      <c r="M347" s="138"/>
      <c r="N347" s="134"/>
      <c r="O347" s="134"/>
      <c r="P347" s="139">
        <f>$P$348+SUM($P$349:$P$370)</f>
        <v>0</v>
      </c>
      <c r="Q347" s="134"/>
      <c r="R347" s="139">
        <f>$R$348+SUM($R$349:$R$370)</f>
        <v>0.46876</v>
      </c>
      <c r="S347" s="134"/>
      <c r="T347" s="140">
        <f>$T$348+SUM($T$349:$T$370)</f>
        <v>0.196</v>
      </c>
      <c r="AR347" s="141" t="s">
        <v>20</v>
      </c>
      <c r="AT347" s="141" t="s">
        <v>73</v>
      </c>
      <c r="AU347" s="141" t="s">
        <v>20</v>
      </c>
      <c r="AY347" s="141" t="s">
        <v>131</v>
      </c>
      <c r="BK347" s="142">
        <f>$BK$348+SUM($BK$349:$BK$370)</f>
        <v>0</v>
      </c>
    </row>
    <row r="348" spans="2:65" s="6" customFormat="1" ht="15.75" customHeight="1">
      <c r="B348" s="23"/>
      <c r="C348" s="145" t="s">
        <v>1111</v>
      </c>
      <c r="D348" s="145" t="s">
        <v>134</v>
      </c>
      <c r="E348" s="146" t="s">
        <v>1112</v>
      </c>
      <c r="F348" s="147" t="s">
        <v>1113</v>
      </c>
      <c r="G348" s="148" t="s">
        <v>239</v>
      </c>
      <c r="H348" s="149">
        <v>2</v>
      </c>
      <c r="I348" s="150"/>
      <c r="J348" s="151">
        <f>ROUND($I$348*$H$348,2)</f>
        <v>0</v>
      </c>
      <c r="K348" s="147"/>
      <c r="L348" s="43"/>
      <c r="M348" s="152"/>
      <c r="N348" s="153" t="s">
        <v>45</v>
      </c>
      <c r="O348" s="24"/>
      <c r="P348" s="24"/>
      <c r="Q348" s="154">
        <v>0.14321</v>
      </c>
      <c r="R348" s="154">
        <f>$Q$348*$H$348</f>
        <v>0.28642</v>
      </c>
      <c r="S348" s="154">
        <v>0</v>
      </c>
      <c r="T348" s="155">
        <f>$S$348*$H$348</f>
        <v>0</v>
      </c>
      <c r="AR348" s="89" t="s">
        <v>138</v>
      </c>
      <c r="AT348" s="89" t="s">
        <v>134</v>
      </c>
      <c r="AU348" s="89" t="s">
        <v>82</v>
      </c>
      <c r="AY348" s="6" t="s">
        <v>131</v>
      </c>
      <c r="BE348" s="156">
        <f>IF($N$348="základní",$J$348,0)</f>
        <v>0</v>
      </c>
      <c r="BF348" s="156">
        <f>IF($N$348="snížená",$J$348,0)</f>
        <v>0</v>
      </c>
      <c r="BG348" s="156">
        <f>IF($N$348="zákl. přenesená",$J$348,0)</f>
        <v>0</v>
      </c>
      <c r="BH348" s="156">
        <f>IF($N$348="sníž. přenesená",$J$348,0)</f>
        <v>0</v>
      </c>
      <c r="BI348" s="156">
        <f>IF($N$348="nulová",$J$348,0)</f>
        <v>0</v>
      </c>
      <c r="BJ348" s="89" t="s">
        <v>20</v>
      </c>
      <c r="BK348" s="156">
        <f>ROUND($I$348*$H$348,2)</f>
        <v>0</v>
      </c>
      <c r="BL348" s="89" t="s">
        <v>138</v>
      </c>
      <c r="BM348" s="89" t="s">
        <v>1114</v>
      </c>
    </row>
    <row r="349" spans="2:47" s="6" customFormat="1" ht="27" customHeight="1">
      <c r="B349" s="23"/>
      <c r="C349" s="24"/>
      <c r="D349" s="157" t="s">
        <v>140</v>
      </c>
      <c r="E349" s="24"/>
      <c r="F349" s="158" t="s">
        <v>1115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140</v>
      </c>
      <c r="AU349" s="6" t="s">
        <v>82</v>
      </c>
    </row>
    <row r="350" spans="2:65" s="6" customFormat="1" ht="15.75" customHeight="1">
      <c r="B350" s="23"/>
      <c r="C350" s="159" t="s">
        <v>1116</v>
      </c>
      <c r="D350" s="159" t="s">
        <v>155</v>
      </c>
      <c r="E350" s="160" t="s">
        <v>1117</v>
      </c>
      <c r="F350" s="161" t="s">
        <v>1118</v>
      </c>
      <c r="G350" s="162" t="s">
        <v>288</v>
      </c>
      <c r="H350" s="163">
        <v>2</v>
      </c>
      <c r="I350" s="164"/>
      <c r="J350" s="165">
        <f>ROUND($I$350*$H$350,2)</f>
        <v>0</v>
      </c>
      <c r="K350" s="161"/>
      <c r="L350" s="166"/>
      <c r="M350" s="167"/>
      <c r="N350" s="168" t="s">
        <v>45</v>
      </c>
      <c r="O350" s="24"/>
      <c r="P350" s="24"/>
      <c r="Q350" s="154">
        <v>0.0821</v>
      </c>
      <c r="R350" s="154">
        <f>$Q$350*$H$350</f>
        <v>0.1642</v>
      </c>
      <c r="S350" s="154">
        <v>0</v>
      </c>
      <c r="T350" s="155">
        <f>$S$350*$H$350</f>
        <v>0</v>
      </c>
      <c r="AR350" s="89" t="s">
        <v>159</v>
      </c>
      <c r="AT350" s="89" t="s">
        <v>155</v>
      </c>
      <c r="AU350" s="89" t="s">
        <v>82</v>
      </c>
      <c r="AY350" s="6" t="s">
        <v>131</v>
      </c>
      <c r="BE350" s="156">
        <f>IF($N$350="základní",$J$350,0)</f>
        <v>0</v>
      </c>
      <c r="BF350" s="156">
        <f>IF($N$350="snížená",$J$350,0)</f>
        <v>0</v>
      </c>
      <c r="BG350" s="156">
        <f>IF($N$350="zákl. přenesená",$J$350,0)</f>
        <v>0</v>
      </c>
      <c r="BH350" s="156">
        <f>IF($N$350="sníž. přenesená",$J$350,0)</f>
        <v>0</v>
      </c>
      <c r="BI350" s="156">
        <f>IF($N$350="nulová",$J$350,0)</f>
        <v>0</v>
      </c>
      <c r="BJ350" s="89" t="s">
        <v>20</v>
      </c>
      <c r="BK350" s="156">
        <f>ROUND($I$350*$H$350,2)</f>
        <v>0</v>
      </c>
      <c r="BL350" s="89" t="s">
        <v>138</v>
      </c>
      <c r="BM350" s="89" t="s">
        <v>1119</v>
      </c>
    </row>
    <row r="351" spans="2:47" s="6" customFormat="1" ht="16.5" customHeight="1">
      <c r="B351" s="23"/>
      <c r="C351" s="24"/>
      <c r="D351" s="157" t="s">
        <v>140</v>
      </c>
      <c r="E351" s="24"/>
      <c r="F351" s="158" t="s">
        <v>1120</v>
      </c>
      <c r="G351" s="24"/>
      <c r="H351" s="24"/>
      <c r="J351" s="24"/>
      <c r="K351" s="24"/>
      <c r="L351" s="43"/>
      <c r="M351" s="56"/>
      <c r="N351" s="24"/>
      <c r="O351" s="24"/>
      <c r="P351" s="24"/>
      <c r="Q351" s="24"/>
      <c r="R351" s="24"/>
      <c r="S351" s="24"/>
      <c r="T351" s="57"/>
      <c r="AT351" s="6" t="s">
        <v>140</v>
      </c>
      <c r="AU351" s="6" t="s">
        <v>82</v>
      </c>
    </row>
    <row r="352" spans="2:65" s="6" customFormat="1" ht="15.75" customHeight="1">
      <c r="B352" s="23"/>
      <c r="C352" s="145" t="s">
        <v>1121</v>
      </c>
      <c r="D352" s="145" t="s">
        <v>134</v>
      </c>
      <c r="E352" s="146" t="s">
        <v>1122</v>
      </c>
      <c r="F352" s="147" t="s">
        <v>1123</v>
      </c>
      <c r="G352" s="148" t="s">
        <v>239</v>
      </c>
      <c r="H352" s="149">
        <v>74</v>
      </c>
      <c r="I352" s="150"/>
      <c r="J352" s="151">
        <f>ROUND($I$352*$H$352,2)</f>
        <v>0</v>
      </c>
      <c r="K352" s="147"/>
      <c r="L352" s="43"/>
      <c r="M352" s="152"/>
      <c r="N352" s="153" t="s">
        <v>45</v>
      </c>
      <c r="O352" s="24"/>
      <c r="P352" s="24"/>
      <c r="Q352" s="154">
        <v>1E-05</v>
      </c>
      <c r="R352" s="154">
        <f>$Q$352*$H$352</f>
        <v>0.0007400000000000001</v>
      </c>
      <c r="S352" s="154">
        <v>0</v>
      </c>
      <c r="T352" s="155">
        <f>$S$352*$H$352</f>
        <v>0</v>
      </c>
      <c r="AR352" s="89" t="s">
        <v>138</v>
      </c>
      <c r="AT352" s="89" t="s">
        <v>134</v>
      </c>
      <c r="AU352" s="89" t="s">
        <v>82</v>
      </c>
      <c r="AY352" s="6" t="s">
        <v>131</v>
      </c>
      <c r="BE352" s="156">
        <f>IF($N$352="základní",$J$352,0)</f>
        <v>0</v>
      </c>
      <c r="BF352" s="156">
        <f>IF($N$352="snížená",$J$352,0)</f>
        <v>0</v>
      </c>
      <c r="BG352" s="156">
        <f>IF($N$352="zákl. přenesená",$J$352,0)</f>
        <v>0</v>
      </c>
      <c r="BH352" s="156">
        <f>IF($N$352="sníž. přenesená",$J$352,0)</f>
        <v>0</v>
      </c>
      <c r="BI352" s="156">
        <f>IF($N$352="nulová",$J$352,0)</f>
        <v>0</v>
      </c>
      <c r="BJ352" s="89" t="s">
        <v>20</v>
      </c>
      <c r="BK352" s="156">
        <f>ROUND($I$352*$H$352,2)</f>
        <v>0</v>
      </c>
      <c r="BL352" s="89" t="s">
        <v>138</v>
      </c>
      <c r="BM352" s="89" t="s">
        <v>1124</v>
      </c>
    </row>
    <row r="353" spans="2:47" s="6" customFormat="1" ht="16.5" customHeight="1">
      <c r="B353" s="23"/>
      <c r="C353" s="24"/>
      <c r="D353" s="157" t="s">
        <v>140</v>
      </c>
      <c r="E353" s="24"/>
      <c r="F353" s="158" t="s">
        <v>1125</v>
      </c>
      <c r="G353" s="24"/>
      <c r="H353" s="24"/>
      <c r="J353" s="24"/>
      <c r="K353" s="24"/>
      <c r="L353" s="43"/>
      <c r="M353" s="56"/>
      <c r="N353" s="24"/>
      <c r="O353" s="24"/>
      <c r="P353" s="24"/>
      <c r="Q353" s="24"/>
      <c r="R353" s="24"/>
      <c r="S353" s="24"/>
      <c r="T353" s="57"/>
      <c r="AT353" s="6" t="s">
        <v>140</v>
      </c>
      <c r="AU353" s="6" t="s">
        <v>82</v>
      </c>
    </row>
    <row r="354" spans="2:65" s="6" customFormat="1" ht="15.75" customHeight="1">
      <c r="B354" s="23"/>
      <c r="C354" s="145" t="s">
        <v>1126</v>
      </c>
      <c r="D354" s="145" t="s">
        <v>134</v>
      </c>
      <c r="E354" s="146" t="s">
        <v>1127</v>
      </c>
      <c r="F354" s="147" t="s">
        <v>1128</v>
      </c>
      <c r="G354" s="148" t="s">
        <v>239</v>
      </c>
      <c r="H354" s="149">
        <v>74</v>
      </c>
      <c r="I354" s="150"/>
      <c r="J354" s="151">
        <f>ROUND($I$354*$H$354,2)</f>
        <v>0</v>
      </c>
      <c r="K354" s="147"/>
      <c r="L354" s="43"/>
      <c r="M354" s="152"/>
      <c r="N354" s="153" t="s">
        <v>45</v>
      </c>
      <c r="O354" s="24"/>
      <c r="P354" s="24"/>
      <c r="Q354" s="154">
        <v>1E-05</v>
      </c>
      <c r="R354" s="154">
        <f>$Q$354*$H$354</f>
        <v>0.0007400000000000001</v>
      </c>
      <c r="S354" s="154">
        <v>0</v>
      </c>
      <c r="T354" s="155">
        <f>$S$354*$H$354</f>
        <v>0</v>
      </c>
      <c r="AR354" s="89" t="s">
        <v>138</v>
      </c>
      <c r="AT354" s="89" t="s">
        <v>134</v>
      </c>
      <c r="AU354" s="89" t="s">
        <v>82</v>
      </c>
      <c r="AY354" s="6" t="s">
        <v>131</v>
      </c>
      <c r="BE354" s="156">
        <f>IF($N$354="základní",$J$354,0)</f>
        <v>0</v>
      </c>
      <c r="BF354" s="156">
        <f>IF($N$354="snížená",$J$354,0)</f>
        <v>0</v>
      </c>
      <c r="BG354" s="156">
        <f>IF($N$354="zákl. přenesená",$J$354,0)</f>
        <v>0</v>
      </c>
      <c r="BH354" s="156">
        <f>IF($N$354="sníž. přenesená",$J$354,0)</f>
        <v>0</v>
      </c>
      <c r="BI354" s="156">
        <f>IF($N$354="nulová",$J$354,0)</f>
        <v>0</v>
      </c>
      <c r="BJ354" s="89" t="s">
        <v>20</v>
      </c>
      <c r="BK354" s="156">
        <f>ROUND($I$354*$H$354,2)</f>
        <v>0</v>
      </c>
      <c r="BL354" s="89" t="s">
        <v>138</v>
      </c>
      <c r="BM354" s="89" t="s">
        <v>1129</v>
      </c>
    </row>
    <row r="355" spans="2:47" s="6" customFormat="1" ht="16.5" customHeight="1">
      <c r="B355" s="23"/>
      <c r="C355" s="24"/>
      <c r="D355" s="157" t="s">
        <v>140</v>
      </c>
      <c r="E355" s="24"/>
      <c r="F355" s="158" t="s">
        <v>1130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140</v>
      </c>
      <c r="AU355" s="6" t="s">
        <v>82</v>
      </c>
    </row>
    <row r="356" spans="2:65" s="6" customFormat="1" ht="15.75" customHeight="1">
      <c r="B356" s="23"/>
      <c r="C356" s="145" t="s">
        <v>1131</v>
      </c>
      <c r="D356" s="145" t="s">
        <v>134</v>
      </c>
      <c r="E356" s="146" t="s">
        <v>1132</v>
      </c>
      <c r="F356" s="147" t="s">
        <v>1133</v>
      </c>
      <c r="G356" s="148" t="s">
        <v>239</v>
      </c>
      <c r="H356" s="149">
        <v>74</v>
      </c>
      <c r="I356" s="150"/>
      <c r="J356" s="151">
        <f>ROUND($I$356*$H$356,2)</f>
        <v>0</v>
      </c>
      <c r="K356" s="147"/>
      <c r="L356" s="43"/>
      <c r="M356" s="152"/>
      <c r="N356" s="153" t="s">
        <v>45</v>
      </c>
      <c r="O356" s="24"/>
      <c r="P356" s="24"/>
      <c r="Q356" s="154">
        <v>0.00018</v>
      </c>
      <c r="R356" s="154">
        <f>$Q$356*$H$356</f>
        <v>0.01332</v>
      </c>
      <c r="S356" s="154">
        <v>0</v>
      </c>
      <c r="T356" s="155">
        <f>$S$356*$H$356</f>
        <v>0</v>
      </c>
      <c r="AR356" s="89" t="s">
        <v>138</v>
      </c>
      <c r="AT356" s="89" t="s">
        <v>134</v>
      </c>
      <c r="AU356" s="89" t="s">
        <v>82</v>
      </c>
      <c r="AY356" s="6" t="s">
        <v>131</v>
      </c>
      <c r="BE356" s="156">
        <f>IF($N$356="základní",$J$356,0)</f>
        <v>0</v>
      </c>
      <c r="BF356" s="156">
        <f>IF($N$356="snížená",$J$356,0)</f>
        <v>0</v>
      </c>
      <c r="BG356" s="156">
        <f>IF($N$356="zákl. přenesená",$J$356,0)</f>
        <v>0</v>
      </c>
      <c r="BH356" s="156">
        <f>IF($N$356="sníž. přenesená",$J$356,0)</f>
        <v>0</v>
      </c>
      <c r="BI356" s="156">
        <f>IF($N$356="nulová",$J$356,0)</f>
        <v>0</v>
      </c>
      <c r="BJ356" s="89" t="s">
        <v>20</v>
      </c>
      <c r="BK356" s="156">
        <f>ROUND($I$356*$H$356,2)</f>
        <v>0</v>
      </c>
      <c r="BL356" s="89" t="s">
        <v>138</v>
      </c>
      <c r="BM356" s="89" t="s">
        <v>1134</v>
      </c>
    </row>
    <row r="357" spans="2:47" s="6" customFormat="1" ht="27" customHeight="1">
      <c r="B357" s="23"/>
      <c r="C357" s="24"/>
      <c r="D357" s="157" t="s">
        <v>140</v>
      </c>
      <c r="E357" s="24"/>
      <c r="F357" s="158" t="s">
        <v>1135</v>
      </c>
      <c r="G357" s="24"/>
      <c r="H357" s="24"/>
      <c r="J357" s="24"/>
      <c r="K357" s="24"/>
      <c r="L357" s="43"/>
      <c r="M357" s="56"/>
      <c r="N357" s="24"/>
      <c r="O357" s="24"/>
      <c r="P357" s="24"/>
      <c r="Q357" s="24"/>
      <c r="R357" s="24"/>
      <c r="S357" s="24"/>
      <c r="T357" s="57"/>
      <c r="AT357" s="6" t="s">
        <v>140</v>
      </c>
      <c r="AU357" s="6" t="s">
        <v>82</v>
      </c>
    </row>
    <row r="358" spans="2:51" s="6" customFormat="1" ht="15.75" customHeight="1">
      <c r="B358" s="169"/>
      <c r="C358" s="170"/>
      <c r="D358" s="171" t="s">
        <v>162</v>
      </c>
      <c r="E358" s="170"/>
      <c r="F358" s="172" t="s">
        <v>1136</v>
      </c>
      <c r="G358" s="170"/>
      <c r="H358" s="173">
        <v>74</v>
      </c>
      <c r="J358" s="170"/>
      <c r="K358" s="170"/>
      <c r="L358" s="174"/>
      <c r="M358" s="175"/>
      <c r="N358" s="170"/>
      <c r="O358" s="170"/>
      <c r="P358" s="170"/>
      <c r="Q358" s="170"/>
      <c r="R358" s="170"/>
      <c r="S358" s="170"/>
      <c r="T358" s="176"/>
      <c r="AT358" s="177" t="s">
        <v>162</v>
      </c>
      <c r="AU358" s="177" t="s">
        <v>82</v>
      </c>
      <c r="AV358" s="177" t="s">
        <v>82</v>
      </c>
      <c r="AW358" s="177" t="s">
        <v>106</v>
      </c>
      <c r="AX358" s="177" t="s">
        <v>20</v>
      </c>
      <c r="AY358" s="177" t="s">
        <v>131</v>
      </c>
    </row>
    <row r="359" spans="2:65" s="6" customFormat="1" ht="15.75" customHeight="1">
      <c r="B359" s="23"/>
      <c r="C359" s="145" t="s">
        <v>1137</v>
      </c>
      <c r="D359" s="145" t="s">
        <v>134</v>
      </c>
      <c r="E359" s="146" t="s">
        <v>1138</v>
      </c>
      <c r="F359" s="147" t="s">
        <v>1139</v>
      </c>
      <c r="G359" s="148" t="s">
        <v>137</v>
      </c>
      <c r="H359" s="149">
        <v>24</v>
      </c>
      <c r="I359" s="150"/>
      <c r="J359" s="151">
        <f>ROUND($I$359*$H$359,2)</f>
        <v>0</v>
      </c>
      <c r="K359" s="147"/>
      <c r="L359" s="43"/>
      <c r="M359" s="152"/>
      <c r="N359" s="153" t="s">
        <v>45</v>
      </c>
      <c r="O359" s="24"/>
      <c r="P359" s="24"/>
      <c r="Q359" s="154">
        <v>0</v>
      </c>
      <c r="R359" s="154">
        <f>$Q$359*$H$359</f>
        <v>0</v>
      </c>
      <c r="S359" s="154">
        <v>0</v>
      </c>
      <c r="T359" s="155">
        <f>$S$359*$H$359</f>
        <v>0</v>
      </c>
      <c r="AR359" s="89" t="s">
        <v>138</v>
      </c>
      <c r="AT359" s="89" t="s">
        <v>134</v>
      </c>
      <c r="AU359" s="89" t="s">
        <v>82</v>
      </c>
      <c r="AY359" s="6" t="s">
        <v>131</v>
      </c>
      <c r="BE359" s="156">
        <f>IF($N$359="základní",$J$359,0)</f>
        <v>0</v>
      </c>
      <c r="BF359" s="156">
        <f>IF($N$359="snížená",$J$359,0)</f>
        <v>0</v>
      </c>
      <c r="BG359" s="156">
        <f>IF($N$359="zákl. přenesená",$J$359,0)</f>
        <v>0</v>
      </c>
      <c r="BH359" s="156">
        <f>IF($N$359="sníž. přenesená",$J$359,0)</f>
        <v>0</v>
      </c>
      <c r="BI359" s="156">
        <f>IF($N$359="nulová",$J$359,0)</f>
        <v>0</v>
      </c>
      <c r="BJ359" s="89" t="s">
        <v>20</v>
      </c>
      <c r="BK359" s="156">
        <f>ROUND($I$359*$H$359,2)</f>
        <v>0</v>
      </c>
      <c r="BL359" s="89" t="s">
        <v>138</v>
      </c>
      <c r="BM359" s="89" t="s">
        <v>1140</v>
      </c>
    </row>
    <row r="360" spans="2:47" s="6" customFormat="1" ht="16.5" customHeight="1">
      <c r="B360" s="23"/>
      <c r="C360" s="24"/>
      <c r="D360" s="157" t="s">
        <v>140</v>
      </c>
      <c r="E360" s="24"/>
      <c r="F360" s="158" t="s">
        <v>1141</v>
      </c>
      <c r="G360" s="24"/>
      <c r="H360" s="24"/>
      <c r="J360" s="24"/>
      <c r="K360" s="24"/>
      <c r="L360" s="43"/>
      <c r="M360" s="56"/>
      <c r="N360" s="24"/>
      <c r="O360" s="24"/>
      <c r="P360" s="24"/>
      <c r="Q360" s="24"/>
      <c r="R360" s="24"/>
      <c r="S360" s="24"/>
      <c r="T360" s="57"/>
      <c r="AT360" s="6" t="s">
        <v>140</v>
      </c>
      <c r="AU360" s="6" t="s">
        <v>82</v>
      </c>
    </row>
    <row r="361" spans="2:65" s="6" customFormat="1" ht="15.75" customHeight="1">
      <c r="B361" s="23"/>
      <c r="C361" s="145" t="s">
        <v>1142</v>
      </c>
      <c r="D361" s="145" t="s">
        <v>134</v>
      </c>
      <c r="E361" s="146" t="s">
        <v>1143</v>
      </c>
      <c r="F361" s="147" t="s">
        <v>1144</v>
      </c>
      <c r="G361" s="148" t="s">
        <v>239</v>
      </c>
      <c r="H361" s="149">
        <v>1</v>
      </c>
      <c r="I361" s="150"/>
      <c r="J361" s="151">
        <f>ROUND($I$361*$H$361,2)</f>
        <v>0</v>
      </c>
      <c r="K361" s="147"/>
      <c r="L361" s="43"/>
      <c r="M361" s="152"/>
      <c r="N361" s="153" t="s">
        <v>45</v>
      </c>
      <c r="O361" s="24"/>
      <c r="P361" s="24"/>
      <c r="Q361" s="154">
        <v>0.00334</v>
      </c>
      <c r="R361" s="154">
        <f>$Q$361*$H$361</f>
        <v>0.00334</v>
      </c>
      <c r="S361" s="154">
        <v>0.196</v>
      </c>
      <c r="T361" s="155">
        <f>$S$361*$H$361</f>
        <v>0.196</v>
      </c>
      <c r="AR361" s="89" t="s">
        <v>138</v>
      </c>
      <c r="AT361" s="89" t="s">
        <v>134</v>
      </c>
      <c r="AU361" s="89" t="s">
        <v>82</v>
      </c>
      <c r="AY361" s="6" t="s">
        <v>131</v>
      </c>
      <c r="BE361" s="156">
        <f>IF($N$361="základní",$J$361,0)</f>
        <v>0</v>
      </c>
      <c r="BF361" s="156">
        <f>IF($N$361="snížená",$J$361,0)</f>
        <v>0</v>
      </c>
      <c r="BG361" s="156">
        <f>IF($N$361="zákl. přenesená",$J$361,0)</f>
        <v>0</v>
      </c>
      <c r="BH361" s="156">
        <f>IF($N$361="sníž. přenesená",$J$361,0)</f>
        <v>0</v>
      </c>
      <c r="BI361" s="156">
        <f>IF($N$361="nulová",$J$361,0)</f>
        <v>0</v>
      </c>
      <c r="BJ361" s="89" t="s">
        <v>20</v>
      </c>
      <c r="BK361" s="156">
        <f>ROUND($I$361*$H$361,2)</f>
        <v>0</v>
      </c>
      <c r="BL361" s="89" t="s">
        <v>138</v>
      </c>
      <c r="BM361" s="89" t="s">
        <v>1145</v>
      </c>
    </row>
    <row r="362" spans="2:47" s="6" customFormat="1" ht="27" customHeight="1">
      <c r="B362" s="23"/>
      <c r="C362" s="24"/>
      <c r="D362" s="157" t="s">
        <v>140</v>
      </c>
      <c r="E362" s="24"/>
      <c r="F362" s="158" t="s">
        <v>1146</v>
      </c>
      <c r="G362" s="24"/>
      <c r="H362" s="24"/>
      <c r="J362" s="24"/>
      <c r="K362" s="24"/>
      <c r="L362" s="43"/>
      <c r="M362" s="56"/>
      <c r="N362" s="24"/>
      <c r="O362" s="24"/>
      <c r="P362" s="24"/>
      <c r="Q362" s="24"/>
      <c r="R362" s="24"/>
      <c r="S362" s="24"/>
      <c r="T362" s="57"/>
      <c r="AT362" s="6" t="s">
        <v>140</v>
      </c>
      <c r="AU362" s="6" t="s">
        <v>82</v>
      </c>
    </row>
    <row r="363" spans="2:65" s="6" customFormat="1" ht="15.75" customHeight="1">
      <c r="B363" s="23"/>
      <c r="C363" s="145" t="s">
        <v>1147</v>
      </c>
      <c r="D363" s="145" t="s">
        <v>134</v>
      </c>
      <c r="E363" s="146" t="s">
        <v>334</v>
      </c>
      <c r="F363" s="147" t="s">
        <v>335</v>
      </c>
      <c r="G363" s="148" t="s">
        <v>158</v>
      </c>
      <c r="H363" s="149">
        <v>70.442</v>
      </c>
      <c r="I363" s="150"/>
      <c r="J363" s="151">
        <f>ROUND($I$363*$H$363,2)</f>
        <v>0</v>
      </c>
      <c r="K363" s="147"/>
      <c r="L363" s="43"/>
      <c r="M363" s="152"/>
      <c r="N363" s="153" t="s">
        <v>45</v>
      </c>
      <c r="O363" s="24"/>
      <c r="P363" s="24"/>
      <c r="Q363" s="154">
        <v>0</v>
      </c>
      <c r="R363" s="154">
        <f>$Q$363*$H$363</f>
        <v>0</v>
      </c>
      <c r="S363" s="154">
        <v>0</v>
      </c>
      <c r="T363" s="155">
        <f>$S$363*$H$363</f>
        <v>0</v>
      </c>
      <c r="AR363" s="89" t="s">
        <v>138</v>
      </c>
      <c r="AT363" s="89" t="s">
        <v>134</v>
      </c>
      <c r="AU363" s="89" t="s">
        <v>82</v>
      </c>
      <c r="AY363" s="6" t="s">
        <v>131</v>
      </c>
      <c r="BE363" s="156">
        <f>IF($N$363="základní",$J$363,0)</f>
        <v>0</v>
      </c>
      <c r="BF363" s="156">
        <f>IF($N$363="snížená",$J$363,0)</f>
        <v>0</v>
      </c>
      <c r="BG363" s="156">
        <f>IF($N$363="zákl. přenesená",$J$363,0)</f>
        <v>0</v>
      </c>
      <c r="BH363" s="156">
        <f>IF($N$363="sníž. přenesená",$J$363,0)</f>
        <v>0</v>
      </c>
      <c r="BI363" s="156">
        <f>IF($N$363="nulová",$J$363,0)</f>
        <v>0</v>
      </c>
      <c r="BJ363" s="89" t="s">
        <v>20</v>
      </c>
      <c r="BK363" s="156">
        <f>ROUND($I$363*$H$363,2)</f>
        <v>0</v>
      </c>
      <c r="BL363" s="89" t="s">
        <v>138</v>
      </c>
      <c r="BM363" s="89" t="s">
        <v>1148</v>
      </c>
    </row>
    <row r="364" spans="2:47" s="6" customFormat="1" ht="16.5" customHeight="1">
      <c r="B364" s="23"/>
      <c r="C364" s="24"/>
      <c r="D364" s="157" t="s">
        <v>140</v>
      </c>
      <c r="E364" s="24"/>
      <c r="F364" s="158" t="s">
        <v>335</v>
      </c>
      <c r="G364" s="24"/>
      <c r="H364" s="24"/>
      <c r="J364" s="24"/>
      <c r="K364" s="24"/>
      <c r="L364" s="43"/>
      <c r="M364" s="56"/>
      <c r="N364" s="24"/>
      <c r="O364" s="24"/>
      <c r="P364" s="24"/>
      <c r="Q364" s="24"/>
      <c r="R364" s="24"/>
      <c r="S364" s="24"/>
      <c r="T364" s="57"/>
      <c r="AT364" s="6" t="s">
        <v>140</v>
      </c>
      <c r="AU364" s="6" t="s">
        <v>82</v>
      </c>
    </row>
    <row r="365" spans="2:65" s="6" customFormat="1" ht="15.75" customHeight="1">
      <c r="B365" s="23"/>
      <c r="C365" s="145" t="s">
        <v>1149</v>
      </c>
      <c r="D365" s="145" t="s">
        <v>134</v>
      </c>
      <c r="E365" s="146" t="s">
        <v>337</v>
      </c>
      <c r="F365" s="147" t="s">
        <v>338</v>
      </c>
      <c r="G365" s="148" t="s">
        <v>158</v>
      </c>
      <c r="H365" s="149">
        <v>704.42</v>
      </c>
      <c r="I365" s="150"/>
      <c r="J365" s="151">
        <f>ROUND($I$365*$H$365,2)</f>
        <v>0</v>
      </c>
      <c r="K365" s="147"/>
      <c r="L365" s="43"/>
      <c r="M365" s="152"/>
      <c r="N365" s="153" t="s">
        <v>45</v>
      </c>
      <c r="O365" s="24"/>
      <c r="P365" s="24"/>
      <c r="Q365" s="154">
        <v>0</v>
      </c>
      <c r="R365" s="154">
        <f>$Q$365*$H$365</f>
        <v>0</v>
      </c>
      <c r="S365" s="154">
        <v>0</v>
      </c>
      <c r="T365" s="155">
        <f>$S$365*$H$365</f>
        <v>0</v>
      </c>
      <c r="AR365" s="89" t="s">
        <v>138</v>
      </c>
      <c r="AT365" s="89" t="s">
        <v>134</v>
      </c>
      <c r="AU365" s="89" t="s">
        <v>82</v>
      </c>
      <c r="AY365" s="6" t="s">
        <v>131</v>
      </c>
      <c r="BE365" s="156">
        <f>IF($N$365="základní",$J$365,0)</f>
        <v>0</v>
      </c>
      <c r="BF365" s="156">
        <f>IF($N$365="snížená",$J$365,0)</f>
        <v>0</v>
      </c>
      <c r="BG365" s="156">
        <f>IF($N$365="zákl. přenesená",$J$365,0)</f>
        <v>0</v>
      </c>
      <c r="BH365" s="156">
        <f>IF($N$365="sníž. přenesená",$J$365,0)</f>
        <v>0</v>
      </c>
      <c r="BI365" s="156">
        <f>IF($N$365="nulová",$J$365,0)</f>
        <v>0</v>
      </c>
      <c r="BJ365" s="89" t="s">
        <v>20</v>
      </c>
      <c r="BK365" s="156">
        <f>ROUND($I$365*$H$365,2)</f>
        <v>0</v>
      </c>
      <c r="BL365" s="89" t="s">
        <v>138</v>
      </c>
      <c r="BM365" s="89" t="s">
        <v>1150</v>
      </c>
    </row>
    <row r="366" spans="2:47" s="6" customFormat="1" ht="16.5" customHeight="1">
      <c r="B366" s="23"/>
      <c r="C366" s="24"/>
      <c r="D366" s="157" t="s">
        <v>140</v>
      </c>
      <c r="E366" s="24"/>
      <c r="F366" s="158" t="s">
        <v>340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140</v>
      </c>
      <c r="AU366" s="6" t="s">
        <v>82</v>
      </c>
    </row>
    <row r="367" spans="2:51" s="6" customFormat="1" ht="15.75" customHeight="1">
      <c r="B367" s="169"/>
      <c r="C367" s="170"/>
      <c r="D367" s="171" t="s">
        <v>162</v>
      </c>
      <c r="E367" s="170"/>
      <c r="F367" s="172" t="s">
        <v>1151</v>
      </c>
      <c r="G367" s="170"/>
      <c r="H367" s="173">
        <v>704.42</v>
      </c>
      <c r="J367" s="170"/>
      <c r="K367" s="170"/>
      <c r="L367" s="174"/>
      <c r="M367" s="175"/>
      <c r="N367" s="170"/>
      <c r="O367" s="170"/>
      <c r="P367" s="170"/>
      <c r="Q367" s="170"/>
      <c r="R367" s="170"/>
      <c r="S367" s="170"/>
      <c r="T367" s="176"/>
      <c r="AT367" s="177" t="s">
        <v>162</v>
      </c>
      <c r="AU367" s="177" t="s">
        <v>82</v>
      </c>
      <c r="AV367" s="177" t="s">
        <v>82</v>
      </c>
      <c r="AW367" s="177" t="s">
        <v>74</v>
      </c>
      <c r="AX367" s="177" t="s">
        <v>20</v>
      </c>
      <c r="AY367" s="177" t="s">
        <v>131</v>
      </c>
    </row>
    <row r="368" spans="2:65" s="6" customFormat="1" ht="15.75" customHeight="1">
      <c r="B368" s="23"/>
      <c r="C368" s="145" t="s">
        <v>1152</v>
      </c>
      <c r="D368" s="145" t="s">
        <v>134</v>
      </c>
      <c r="E368" s="146" t="s">
        <v>1153</v>
      </c>
      <c r="F368" s="147" t="s">
        <v>1154</v>
      </c>
      <c r="G368" s="148" t="s">
        <v>158</v>
      </c>
      <c r="H368" s="149">
        <v>70.442</v>
      </c>
      <c r="I368" s="150"/>
      <c r="J368" s="151">
        <f>ROUND($I$368*$H$368,2)</f>
        <v>0</v>
      </c>
      <c r="K368" s="147"/>
      <c r="L368" s="43"/>
      <c r="M368" s="152"/>
      <c r="N368" s="153" t="s">
        <v>45</v>
      </c>
      <c r="O368" s="24"/>
      <c r="P368" s="24"/>
      <c r="Q368" s="154">
        <v>0</v>
      </c>
      <c r="R368" s="154">
        <f>$Q$368*$H$368</f>
        <v>0</v>
      </c>
      <c r="S368" s="154">
        <v>0</v>
      </c>
      <c r="T368" s="155">
        <f>$S$368*$H$368</f>
        <v>0</v>
      </c>
      <c r="AR368" s="89" t="s">
        <v>138</v>
      </c>
      <c r="AT368" s="89" t="s">
        <v>134</v>
      </c>
      <c r="AU368" s="89" t="s">
        <v>82</v>
      </c>
      <c r="AY368" s="6" t="s">
        <v>131</v>
      </c>
      <c r="BE368" s="156">
        <f>IF($N$368="základní",$J$368,0)</f>
        <v>0</v>
      </c>
      <c r="BF368" s="156">
        <f>IF($N$368="snížená",$J$368,0)</f>
        <v>0</v>
      </c>
      <c r="BG368" s="156">
        <f>IF($N$368="zákl. přenesená",$J$368,0)</f>
        <v>0</v>
      </c>
      <c r="BH368" s="156">
        <f>IF($N$368="sníž. přenesená",$J$368,0)</f>
        <v>0</v>
      </c>
      <c r="BI368" s="156">
        <f>IF($N$368="nulová",$J$368,0)</f>
        <v>0</v>
      </c>
      <c r="BJ368" s="89" t="s">
        <v>20</v>
      </c>
      <c r="BK368" s="156">
        <f>ROUND($I$368*$H$368,2)</f>
        <v>0</v>
      </c>
      <c r="BL368" s="89" t="s">
        <v>138</v>
      </c>
      <c r="BM368" s="89" t="s">
        <v>1155</v>
      </c>
    </row>
    <row r="369" spans="2:47" s="6" customFormat="1" ht="16.5" customHeight="1">
      <c r="B369" s="23"/>
      <c r="C369" s="24"/>
      <c r="D369" s="157" t="s">
        <v>140</v>
      </c>
      <c r="E369" s="24"/>
      <c r="F369" s="158" t="s">
        <v>345</v>
      </c>
      <c r="G369" s="24"/>
      <c r="H369" s="24"/>
      <c r="J369" s="24"/>
      <c r="K369" s="24"/>
      <c r="L369" s="43"/>
      <c r="M369" s="56"/>
      <c r="N369" s="24"/>
      <c r="O369" s="24"/>
      <c r="P369" s="24"/>
      <c r="Q369" s="24"/>
      <c r="R369" s="24"/>
      <c r="S369" s="24"/>
      <c r="T369" s="57"/>
      <c r="AT369" s="6" t="s">
        <v>140</v>
      </c>
      <c r="AU369" s="6" t="s">
        <v>82</v>
      </c>
    </row>
    <row r="370" spans="2:63" s="132" customFormat="1" ht="23.25" customHeight="1">
      <c r="B370" s="133"/>
      <c r="C370" s="134"/>
      <c r="D370" s="134" t="s">
        <v>73</v>
      </c>
      <c r="E370" s="143" t="s">
        <v>352</v>
      </c>
      <c r="F370" s="143" t="s">
        <v>353</v>
      </c>
      <c r="G370" s="134"/>
      <c r="H370" s="134"/>
      <c r="J370" s="144">
        <f>$BK$370</f>
        <v>0</v>
      </c>
      <c r="K370" s="134"/>
      <c r="L370" s="137"/>
      <c r="M370" s="138"/>
      <c r="N370" s="134"/>
      <c r="O370" s="134"/>
      <c r="P370" s="139">
        <f>SUM($P$371:$P$376)</f>
        <v>0</v>
      </c>
      <c r="Q370" s="134"/>
      <c r="R370" s="139">
        <f>SUM($R$371:$R$376)</f>
        <v>0</v>
      </c>
      <c r="S370" s="134"/>
      <c r="T370" s="140">
        <f>SUM($T$371:$T$376)</f>
        <v>0</v>
      </c>
      <c r="AR370" s="141" t="s">
        <v>20</v>
      </c>
      <c r="AT370" s="141" t="s">
        <v>73</v>
      </c>
      <c r="AU370" s="141" t="s">
        <v>82</v>
      </c>
      <c r="AY370" s="141" t="s">
        <v>131</v>
      </c>
      <c r="BK370" s="142">
        <f>SUM($BK$371:$BK$376)</f>
        <v>0</v>
      </c>
    </row>
    <row r="371" spans="2:65" s="6" customFormat="1" ht="15.75" customHeight="1">
      <c r="B371" s="23"/>
      <c r="C371" s="145" t="s">
        <v>1156</v>
      </c>
      <c r="D371" s="145" t="s">
        <v>134</v>
      </c>
      <c r="E371" s="146" t="s">
        <v>355</v>
      </c>
      <c r="F371" s="147" t="s">
        <v>356</v>
      </c>
      <c r="G371" s="148" t="s">
        <v>158</v>
      </c>
      <c r="H371" s="149">
        <v>13</v>
      </c>
      <c r="I371" s="150"/>
      <c r="J371" s="151">
        <f>ROUND($I$371*$H$371,2)</f>
        <v>0</v>
      </c>
      <c r="K371" s="147"/>
      <c r="L371" s="43"/>
      <c r="M371" s="152"/>
      <c r="N371" s="153" t="s">
        <v>45</v>
      </c>
      <c r="O371" s="24"/>
      <c r="P371" s="24"/>
      <c r="Q371" s="154">
        <v>0</v>
      </c>
      <c r="R371" s="154">
        <f>$Q$371*$H$371</f>
        <v>0</v>
      </c>
      <c r="S371" s="154">
        <v>0</v>
      </c>
      <c r="T371" s="155">
        <f>$S$371*$H$371</f>
        <v>0</v>
      </c>
      <c r="AR371" s="89" t="s">
        <v>138</v>
      </c>
      <c r="AT371" s="89" t="s">
        <v>134</v>
      </c>
      <c r="AU371" s="89" t="s">
        <v>142</v>
      </c>
      <c r="AY371" s="6" t="s">
        <v>131</v>
      </c>
      <c r="BE371" s="156">
        <f>IF($N$371="základní",$J$371,0)</f>
        <v>0</v>
      </c>
      <c r="BF371" s="156">
        <f>IF($N$371="snížená",$J$371,0)</f>
        <v>0</v>
      </c>
      <c r="BG371" s="156">
        <f>IF($N$371="zákl. přenesená",$J$371,0)</f>
        <v>0</v>
      </c>
      <c r="BH371" s="156">
        <f>IF($N$371="sníž. přenesená",$J$371,0)</f>
        <v>0</v>
      </c>
      <c r="BI371" s="156">
        <f>IF($N$371="nulová",$J$371,0)</f>
        <v>0</v>
      </c>
      <c r="BJ371" s="89" t="s">
        <v>20</v>
      </c>
      <c r="BK371" s="156">
        <f>ROUND($I$371*$H$371,2)</f>
        <v>0</v>
      </c>
      <c r="BL371" s="89" t="s">
        <v>138</v>
      </c>
      <c r="BM371" s="89" t="s">
        <v>1157</v>
      </c>
    </row>
    <row r="372" spans="2:47" s="6" customFormat="1" ht="16.5" customHeight="1">
      <c r="B372" s="23"/>
      <c r="C372" s="24"/>
      <c r="D372" s="157" t="s">
        <v>140</v>
      </c>
      <c r="E372" s="24"/>
      <c r="F372" s="158" t="s">
        <v>358</v>
      </c>
      <c r="G372" s="24"/>
      <c r="H372" s="24"/>
      <c r="J372" s="24"/>
      <c r="K372" s="24"/>
      <c r="L372" s="43"/>
      <c r="M372" s="56"/>
      <c r="N372" s="24"/>
      <c r="O372" s="24"/>
      <c r="P372" s="24"/>
      <c r="Q372" s="24"/>
      <c r="R372" s="24"/>
      <c r="S372" s="24"/>
      <c r="T372" s="57"/>
      <c r="AT372" s="6" t="s">
        <v>140</v>
      </c>
      <c r="AU372" s="6" t="s">
        <v>142</v>
      </c>
    </row>
    <row r="373" spans="2:65" s="6" customFormat="1" ht="15.75" customHeight="1">
      <c r="B373" s="23"/>
      <c r="C373" s="145" t="s">
        <v>1158</v>
      </c>
      <c r="D373" s="145" t="s">
        <v>134</v>
      </c>
      <c r="E373" s="146" t="s">
        <v>1159</v>
      </c>
      <c r="F373" s="147" t="s">
        <v>1160</v>
      </c>
      <c r="G373" s="148" t="s">
        <v>158</v>
      </c>
      <c r="H373" s="149">
        <v>1</v>
      </c>
      <c r="I373" s="150"/>
      <c r="J373" s="151">
        <f>ROUND($I$373*$H$373,2)</f>
        <v>0</v>
      </c>
      <c r="K373" s="147"/>
      <c r="L373" s="43"/>
      <c r="M373" s="152"/>
      <c r="N373" s="153" t="s">
        <v>45</v>
      </c>
      <c r="O373" s="24"/>
      <c r="P373" s="24"/>
      <c r="Q373" s="154">
        <v>0</v>
      </c>
      <c r="R373" s="154">
        <f>$Q$373*$H$373</f>
        <v>0</v>
      </c>
      <c r="S373" s="154">
        <v>0</v>
      </c>
      <c r="T373" s="155">
        <f>$S$373*$H$373</f>
        <v>0</v>
      </c>
      <c r="AR373" s="89" t="s">
        <v>138</v>
      </c>
      <c r="AT373" s="89" t="s">
        <v>134</v>
      </c>
      <c r="AU373" s="89" t="s">
        <v>142</v>
      </c>
      <c r="AY373" s="6" t="s">
        <v>131</v>
      </c>
      <c r="BE373" s="156">
        <f>IF($N$373="základní",$J$373,0)</f>
        <v>0</v>
      </c>
      <c r="BF373" s="156">
        <f>IF($N$373="snížená",$J$373,0)</f>
        <v>0</v>
      </c>
      <c r="BG373" s="156">
        <f>IF($N$373="zákl. přenesená",$J$373,0)</f>
        <v>0</v>
      </c>
      <c r="BH373" s="156">
        <f>IF($N$373="sníž. přenesená",$J$373,0)</f>
        <v>0</v>
      </c>
      <c r="BI373" s="156">
        <f>IF($N$373="nulová",$J$373,0)</f>
        <v>0</v>
      </c>
      <c r="BJ373" s="89" t="s">
        <v>20</v>
      </c>
      <c r="BK373" s="156">
        <f>ROUND($I$373*$H$373,2)</f>
        <v>0</v>
      </c>
      <c r="BL373" s="89" t="s">
        <v>138</v>
      </c>
      <c r="BM373" s="89" t="s">
        <v>1161</v>
      </c>
    </row>
    <row r="374" spans="2:47" s="6" customFormat="1" ht="27" customHeight="1">
      <c r="B374" s="23"/>
      <c r="C374" s="24"/>
      <c r="D374" s="157" t="s">
        <v>140</v>
      </c>
      <c r="E374" s="24"/>
      <c r="F374" s="158" t="s">
        <v>1162</v>
      </c>
      <c r="G374" s="24"/>
      <c r="H374" s="24"/>
      <c r="J374" s="24"/>
      <c r="K374" s="24"/>
      <c r="L374" s="43"/>
      <c r="M374" s="56"/>
      <c r="N374" s="24"/>
      <c r="O374" s="24"/>
      <c r="P374" s="24"/>
      <c r="Q374" s="24"/>
      <c r="R374" s="24"/>
      <c r="S374" s="24"/>
      <c r="T374" s="57"/>
      <c r="AT374" s="6" t="s">
        <v>140</v>
      </c>
      <c r="AU374" s="6" t="s">
        <v>142</v>
      </c>
    </row>
    <row r="375" spans="2:65" s="6" customFormat="1" ht="15.75" customHeight="1">
      <c r="B375" s="23"/>
      <c r="C375" s="145" t="s">
        <v>1163</v>
      </c>
      <c r="D375" s="145" t="s">
        <v>134</v>
      </c>
      <c r="E375" s="146" t="s">
        <v>1164</v>
      </c>
      <c r="F375" s="147" t="s">
        <v>1165</v>
      </c>
      <c r="G375" s="148" t="s">
        <v>158</v>
      </c>
      <c r="H375" s="149">
        <v>21.739</v>
      </c>
      <c r="I375" s="150"/>
      <c r="J375" s="151">
        <f>ROUND($I$375*$H$375,2)</f>
        <v>0</v>
      </c>
      <c r="K375" s="147"/>
      <c r="L375" s="43"/>
      <c r="M375" s="152"/>
      <c r="N375" s="153" t="s">
        <v>45</v>
      </c>
      <c r="O375" s="24"/>
      <c r="P375" s="24"/>
      <c r="Q375" s="154">
        <v>0</v>
      </c>
      <c r="R375" s="154">
        <f>$Q$375*$H$375</f>
        <v>0</v>
      </c>
      <c r="S375" s="154">
        <v>0</v>
      </c>
      <c r="T375" s="155">
        <f>$S$375*$H$375</f>
        <v>0</v>
      </c>
      <c r="AR375" s="89" t="s">
        <v>138</v>
      </c>
      <c r="AT375" s="89" t="s">
        <v>134</v>
      </c>
      <c r="AU375" s="89" t="s">
        <v>142</v>
      </c>
      <c r="AY375" s="6" t="s">
        <v>131</v>
      </c>
      <c r="BE375" s="156">
        <f>IF($N$375="základní",$J$375,0)</f>
        <v>0</v>
      </c>
      <c r="BF375" s="156">
        <f>IF($N$375="snížená",$J$375,0)</f>
        <v>0</v>
      </c>
      <c r="BG375" s="156">
        <f>IF($N$375="zákl. přenesená",$J$375,0)</f>
        <v>0</v>
      </c>
      <c r="BH375" s="156">
        <f>IF($N$375="sníž. přenesená",$J$375,0)</f>
        <v>0</v>
      </c>
      <c r="BI375" s="156">
        <f>IF($N$375="nulová",$J$375,0)</f>
        <v>0</v>
      </c>
      <c r="BJ375" s="89" t="s">
        <v>20</v>
      </c>
      <c r="BK375" s="156">
        <f>ROUND($I$375*$H$375,2)</f>
        <v>0</v>
      </c>
      <c r="BL375" s="89" t="s">
        <v>138</v>
      </c>
      <c r="BM375" s="89" t="s">
        <v>1166</v>
      </c>
    </row>
    <row r="376" spans="2:47" s="6" customFormat="1" ht="27" customHeight="1">
      <c r="B376" s="23"/>
      <c r="C376" s="24"/>
      <c r="D376" s="157" t="s">
        <v>140</v>
      </c>
      <c r="E376" s="24"/>
      <c r="F376" s="158" t="s">
        <v>1167</v>
      </c>
      <c r="G376" s="24"/>
      <c r="H376" s="24"/>
      <c r="J376" s="24"/>
      <c r="K376" s="24"/>
      <c r="L376" s="43"/>
      <c r="M376" s="56"/>
      <c r="N376" s="24"/>
      <c r="O376" s="24"/>
      <c r="P376" s="24"/>
      <c r="Q376" s="24"/>
      <c r="R376" s="24"/>
      <c r="S376" s="24"/>
      <c r="T376" s="57"/>
      <c r="AT376" s="6" t="s">
        <v>140</v>
      </c>
      <c r="AU376" s="6" t="s">
        <v>142</v>
      </c>
    </row>
    <row r="377" spans="2:63" s="132" customFormat="1" ht="37.5" customHeight="1">
      <c r="B377" s="133"/>
      <c r="C377" s="134"/>
      <c r="D377" s="134" t="s">
        <v>73</v>
      </c>
      <c r="E377" s="135" t="s">
        <v>1168</v>
      </c>
      <c r="F377" s="135" t="s">
        <v>1169</v>
      </c>
      <c r="G377" s="134"/>
      <c r="H377" s="134"/>
      <c r="J377" s="136">
        <f>$BK$377</f>
        <v>0</v>
      </c>
      <c r="K377" s="134"/>
      <c r="L377" s="137"/>
      <c r="M377" s="138"/>
      <c r="N377" s="134"/>
      <c r="O377" s="134"/>
      <c r="P377" s="139">
        <f>$P$378+$P$386+$P$401+$P$419+$P$426+$P$429+$P$434</f>
        <v>0</v>
      </c>
      <c r="Q377" s="134"/>
      <c r="R377" s="139">
        <f>$R$378+$R$386+$R$401+$R$419+$R$426+$R$429+$R$434</f>
        <v>60.47574</v>
      </c>
      <c r="S377" s="134"/>
      <c r="T377" s="140">
        <f>$T$378+$T$386+$T$401+$T$419+$T$426+$T$429+$T$434</f>
        <v>0</v>
      </c>
      <c r="AR377" s="141" t="s">
        <v>82</v>
      </c>
      <c r="AT377" s="141" t="s">
        <v>73</v>
      </c>
      <c r="AU377" s="141" t="s">
        <v>74</v>
      </c>
      <c r="AY377" s="141" t="s">
        <v>131</v>
      </c>
      <c r="BK377" s="142">
        <f>$BK$378+$BK$386+$BK$401+$BK$419+$BK$426+$BK$429+$BK$434</f>
        <v>0</v>
      </c>
    </row>
    <row r="378" spans="2:63" s="132" customFormat="1" ht="21" customHeight="1">
      <c r="B378" s="133"/>
      <c r="C378" s="134"/>
      <c r="D378" s="134" t="s">
        <v>73</v>
      </c>
      <c r="E378" s="143" t="s">
        <v>1170</v>
      </c>
      <c r="F378" s="143" t="s">
        <v>1171</v>
      </c>
      <c r="G378" s="134"/>
      <c r="H378" s="134"/>
      <c r="J378" s="144">
        <f>$BK$378</f>
        <v>0</v>
      </c>
      <c r="K378" s="134"/>
      <c r="L378" s="137"/>
      <c r="M378" s="138"/>
      <c r="N378" s="134"/>
      <c r="O378" s="134"/>
      <c r="P378" s="139">
        <f>SUM($P$379:$P$385)</f>
        <v>0</v>
      </c>
      <c r="Q378" s="134"/>
      <c r="R378" s="139">
        <f>SUM($R$379:$R$385)</f>
        <v>0.00299</v>
      </c>
      <c r="S378" s="134"/>
      <c r="T378" s="140">
        <f>SUM($T$379:$T$385)</f>
        <v>0</v>
      </c>
      <c r="AR378" s="141" t="s">
        <v>82</v>
      </c>
      <c r="AT378" s="141" t="s">
        <v>73</v>
      </c>
      <c r="AU378" s="141" t="s">
        <v>20</v>
      </c>
      <c r="AY378" s="141" t="s">
        <v>131</v>
      </c>
      <c r="BK378" s="142">
        <f>SUM($BK$379:$BK$385)</f>
        <v>0</v>
      </c>
    </row>
    <row r="379" spans="2:65" s="6" customFormat="1" ht="15.75" customHeight="1">
      <c r="B379" s="23"/>
      <c r="C379" s="145" t="s">
        <v>1172</v>
      </c>
      <c r="D379" s="145" t="s">
        <v>134</v>
      </c>
      <c r="E379" s="146" t="s">
        <v>1173</v>
      </c>
      <c r="F379" s="147" t="s">
        <v>1174</v>
      </c>
      <c r="G379" s="148" t="s">
        <v>288</v>
      </c>
      <c r="H379" s="149">
        <v>1</v>
      </c>
      <c r="I379" s="150"/>
      <c r="J379" s="151">
        <f>ROUND($I$379*$H$379,2)</f>
        <v>0</v>
      </c>
      <c r="K379" s="147"/>
      <c r="L379" s="43"/>
      <c r="M379" s="152"/>
      <c r="N379" s="153" t="s">
        <v>45</v>
      </c>
      <c r="O379" s="24"/>
      <c r="P379" s="24"/>
      <c r="Q379" s="154">
        <v>0.00021</v>
      </c>
      <c r="R379" s="154">
        <f>$Q$379*$H$379</f>
        <v>0.00021</v>
      </c>
      <c r="S379" s="154">
        <v>0</v>
      </c>
      <c r="T379" s="155">
        <f>$S$379*$H$379</f>
        <v>0</v>
      </c>
      <c r="AR379" s="89" t="s">
        <v>164</v>
      </c>
      <c r="AT379" s="89" t="s">
        <v>134</v>
      </c>
      <c r="AU379" s="89" t="s">
        <v>82</v>
      </c>
      <c r="AY379" s="6" t="s">
        <v>131</v>
      </c>
      <c r="BE379" s="156">
        <f>IF($N$379="základní",$J$379,0)</f>
        <v>0</v>
      </c>
      <c r="BF379" s="156">
        <f>IF($N$379="snížená",$J$379,0)</f>
        <v>0</v>
      </c>
      <c r="BG379" s="156">
        <f>IF($N$379="zákl. přenesená",$J$379,0)</f>
        <v>0</v>
      </c>
      <c r="BH379" s="156">
        <f>IF($N$379="sníž. přenesená",$J$379,0)</f>
        <v>0</v>
      </c>
      <c r="BI379" s="156">
        <f>IF($N$379="nulová",$J$379,0)</f>
        <v>0</v>
      </c>
      <c r="BJ379" s="89" t="s">
        <v>20</v>
      </c>
      <c r="BK379" s="156">
        <f>ROUND($I$379*$H$379,2)</f>
        <v>0</v>
      </c>
      <c r="BL379" s="89" t="s">
        <v>164</v>
      </c>
      <c r="BM379" s="89" t="s">
        <v>1175</v>
      </c>
    </row>
    <row r="380" spans="2:47" s="6" customFormat="1" ht="27" customHeight="1">
      <c r="B380" s="23"/>
      <c r="C380" s="24"/>
      <c r="D380" s="157" t="s">
        <v>140</v>
      </c>
      <c r="E380" s="24"/>
      <c r="F380" s="158" t="s">
        <v>1176</v>
      </c>
      <c r="G380" s="24"/>
      <c r="H380" s="24"/>
      <c r="J380" s="24"/>
      <c r="K380" s="24"/>
      <c r="L380" s="43"/>
      <c r="M380" s="56"/>
      <c r="N380" s="24"/>
      <c r="O380" s="24"/>
      <c r="P380" s="24"/>
      <c r="Q380" s="24"/>
      <c r="R380" s="24"/>
      <c r="S380" s="24"/>
      <c r="T380" s="57"/>
      <c r="AT380" s="6" t="s">
        <v>140</v>
      </c>
      <c r="AU380" s="6" t="s">
        <v>82</v>
      </c>
    </row>
    <row r="381" spans="2:65" s="6" customFormat="1" ht="15.75" customHeight="1">
      <c r="B381" s="23"/>
      <c r="C381" s="145" t="s">
        <v>1177</v>
      </c>
      <c r="D381" s="145" t="s">
        <v>134</v>
      </c>
      <c r="E381" s="146" t="s">
        <v>1178</v>
      </c>
      <c r="F381" s="147" t="s">
        <v>1179</v>
      </c>
      <c r="G381" s="148" t="s">
        <v>288</v>
      </c>
      <c r="H381" s="149">
        <v>2</v>
      </c>
      <c r="I381" s="150"/>
      <c r="J381" s="151">
        <f>ROUND($I$381*$H$381,2)</f>
        <v>0</v>
      </c>
      <c r="K381" s="147"/>
      <c r="L381" s="43"/>
      <c r="M381" s="152"/>
      <c r="N381" s="153" t="s">
        <v>45</v>
      </c>
      <c r="O381" s="24"/>
      <c r="P381" s="24"/>
      <c r="Q381" s="154">
        <v>0.0004</v>
      </c>
      <c r="R381" s="154">
        <f>$Q$381*$H$381</f>
        <v>0.0008</v>
      </c>
      <c r="S381" s="154">
        <v>0</v>
      </c>
      <c r="T381" s="155">
        <f>$S$381*$H$381</f>
        <v>0</v>
      </c>
      <c r="AR381" s="89" t="s">
        <v>164</v>
      </c>
      <c r="AT381" s="89" t="s">
        <v>134</v>
      </c>
      <c r="AU381" s="89" t="s">
        <v>82</v>
      </c>
      <c r="AY381" s="6" t="s">
        <v>131</v>
      </c>
      <c r="BE381" s="156">
        <f>IF($N$381="základní",$J$381,0)</f>
        <v>0</v>
      </c>
      <c r="BF381" s="156">
        <f>IF($N$381="snížená",$J$381,0)</f>
        <v>0</v>
      </c>
      <c r="BG381" s="156">
        <f>IF($N$381="zákl. přenesená",$J$381,0)</f>
        <v>0</v>
      </c>
      <c r="BH381" s="156">
        <f>IF($N$381="sníž. přenesená",$J$381,0)</f>
        <v>0</v>
      </c>
      <c r="BI381" s="156">
        <f>IF($N$381="nulová",$J$381,0)</f>
        <v>0</v>
      </c>
      <c r="BJ381" s="89" t="s">
        <v>20</v>
      </c>
      <c r="BK381" s="156">
        <f>ROUND($I$381*$H$381,2)</f>
        <v>0</v>
      </c>
      <c r="BL381" s="89" t="s">
        <v>164</v>
      </c>
      <c r="BM381" s="89" t="s">
        <v>1180</v>
      </c>
    </row>
    <row r="382" spans="2:47" s="6" customFormat="1" ht="27" customHeight="1">
      <c r="B382" s="23"/>
      <c r="C382" s="24"/>
      <c r="D382" s="157" t="s">
        <v>140</v>
      </c>
      <c r="E382" s="24"/>
      <c r="F382" s="158" t="s">
        <v>1181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140</v>
      </c>
      <c r="AU382" s="6" t="s">
        <v>82</v>
      </c>
    </row>
    <row r="383" spans="2:65" s="6" customFormat="1" ht="15.75" customHeight="1">
      <c r="B383" s="23"/>
      <c r="C383" s="159" t="s">
        <v>1182</v>
      </c>
      <c r="D383" s="159" t="s">
        <v>155</v>
      </c>
      <c r="E383" s="160" t="s">
        <v>1183</v>
      </c>
      <c r="F383" s="161" t="s">
        <v>1184</v>
      </c>
      <c r="G383" s="162" t="s">
        <v>216</v>
      </c>
      <c r="H383" s="163">
        <v>1.98</v>
      </c>
      <c r="I383" s="164"/>
      <c r="J383" s="165">
        <f>ROUND($I$383*$H$383,2)</f>
        <v>0</v>
      </c>
      <c r="K383" s="161"/>
      <c r="L383" s="166"/>
      <c r="M383" s="167"/>
      <c r="N383" s="168" t="s">
        <v>45</v>
      </c>
      <c r="O383" s="24"/>
      <c r="P383" s="24"/>
      <c r="Q383" s="154">
        <v>0.001</v>
      </c>
      <c r="R383" s="154">
        <f>$Q$383*$H$383</f>
        <v>0.00198</v>
      </c>
      <c r="S383" s="154">
        <v>0</v>
      </c>
      <c r="T383" s="155">
        <f>$S$383*$H$383</f>
        <v>0</v>
      </c>
      <c r="AR383" s="89" t="s">
        <v>176</v>
      </c>
      <c r="AT383" s="89" t="s">
        <v>155</v>
      </c>
      <c r="AU383" s="89" t="s">
        <v>82</v>
      </c>
      <c r="AY383" s="6" t="s">
        <v>131</v>
      </c>
      <c r="BE383" s="156">
        <f>IF($N$383="základní",$J$383,0)</f>
        <v>0</v>
      </c>
      <c r="BF383" s="156">
        <f>IF($N$383="snížená",$J$383,0)</f>
        <v>0</v>
      </c>
      <c r="BG383" s="156">
        <f>IF($N$383="zákl. přenesená",$J$383,0)</f>
        <v>0</v>
      </c>
      <c r="BH383" s="156">
        <f>IF($N$383="sníž. přenesená",$J$383,0)</f>
        <v>0</v>
      </c>
      <c r="BI383" s="156">
        <f>IF($N$383="nulová",$J$383,0)</f>
        <v>0</v>
      </c>
      <c r="BJ383" s="89" t="s">
        <v>20</v>
      </c>
      <c r="BK383" s="156">
        <f>ROUND($I$383*$H$383,2)</f>
        <v>0</v>
      </c>
      <c r="BL383" s="89" t="s">
        <v>164</v>
      </c>
      <c r="BM383" s="89" t="s">
        <v>1185</v>
      </c>
    </row>
    <row r="384" spans="2:47" s="6" customFormat="1" ht="16.5" customHeight="1">
      <c r="B384" s="23"/>
      <c r="C384" s="24"/>
      <c r="D384" s="157" t="s">
        <v>140</v>
      </c>
      <c r="E384" s="24"/>
      <c r="F384" s="158" t="s">
        <v>1186</v>
      </c>
      <c r="G384" s="24"/>
      <c r="H384" s="24"/>
      <c r="J384" s="24"/>
      <c r="K384" s="24"/>
      <c r="L384" s="43"/>
      <c r="M384" s="56"/>
      <c r="N384" s="24"/>
      <c r="O384" s="24"/>
      <c r="P384" s="24"/>
      <c r="Q384" s="24"/>
      <c r="R384" s="24"/>
      <c r="S384" s="24"/>
      <c r="T384" s="57"/>
      <c r="AT384" s="6" t="s">
        <v>140</v>
      </c>
      <c r="AU384" s="6" t="s">
        <v>82</v>
      </c>
    </row>
    <row r="385" spans="2:51" s="6" customFormat="1" ht="15.75" customHeight="1">
      <c r="B385" s="169"/>
      <c r="C385" s="170"/>
      <c r="D385" s="171" t="s">
        <v>162</v>
      </c>
      <c r="E385" s="170"/>
      <c r="F385" s="172" t="s">
        <v>1187</v>
      </c>
      <c r="G385" s="170"/>
      <c r="H385" s="173">
        <v>1.98</v>
      </c>
      <c r="J385" s="170"/>
      <c r="K385" s="170"/>
      <c r="L385" s="174"/>
      <c r="M385" s="175"/>
      <c r="N385" s="170"/>
      <c r="O385" s="170"/>
      <c r="P385" s="170"/>
      <c r="Q385" s="170"/>
      <c r="R385" s="170"/>
      <c r="S385" s="170"/>
      <c r="T385" s="176"/>
      <c r="AT385" s="177" t="s">
        <v>162</v>
      </c>
      <c r="AU385" s="177" t="s">
        <v>82</v>
      </c>
      <c r="AV385" s="177" t="s">
        <v>82</v>
      </c>
      <c r="AW385" s="177" t="s">
        <v>74</v>
      </c>
      <c r="AX385" s="177" t="s">
        <v>20</v>
      </c>
      <c r="AY385" s="177" t="s">
        <v>131</v>
      </c>
    </row>
    <row r="386" spans="2:63" s="132" customFormat="1" ht="30.75" customHeight="1">
      <c r="B386" s="133"/>
      <c r="C386" s="134"/>
      <c r="D386" s="134" t="s">
        <v>73</v>
      </c>
      <c r="E386" s="143" t="s">
        <v>1188</v>
      </c>
      <c r="F386" s="143" t="s">
        <v>1189</v>
      </c>
      <c r="G386" s="134"/>
      <c r="H386" s="134"/>
      <c r="J386" s="144">
        <f>$BK$386</f>
        <v>0</v>
      </c>
      <c r="K386" s="134"/>
      <c r="L386" s="137"/>
      <c r="M386" s="138"/>
      <c r="N386" s="134"/>
      <c r="O386" s="134"/>
      <c r="P386" s="139">
        <f>SUM($P$387:$P$400)</f>
        <v>0</v>
      </c>
      <c r="Q386" s="134"/>
      <c r="R386" s="139">
        <f>SUM($R$387:$R$400)</f>
        <v>0.0925</v>
      </c>
      <c r="S386" s="134"/>
      <c r="T386" s="140">
        <f>SUM($T$387:$T$400)</f>
        <v>0</v>
      </c>
      <c r="AR386" s="141" t="s">
        <v>82</v>
      </c>
      <c r="AT386" s="141" t="s">
        <v>73</v>
      </c>
      <c r="AU386" s="141" t="s">
        <v>20</v>
      </c>
      <c r="AY386" s="141" t="s">
        <v>131</v>
      </c>
      <c r="BK386" s="142">
        <f>SUM($BK$387:$BK$400)</f>
        <v>0</v>
      </c>
    </row>
    <row r="387" spans="2:65" s="6" customFormat="1" ht="15.75" customHeight="1">
      <c r="B387" s="23"/>
      <c r="C387" s="145" t="s">
        <v>202</v>
      </c>
      <c r="D387" s="145" t="s">
        <v>134</v>
      </c>
      <c r="E387" s="146" t="s">
        <v>1190</v>
      </c>
      <c r="F387" s="147" t="s">
        <v>1191</v>
      </c>
      <c r="G387" s="148" t="s">
        <v>288</v>
      </c>
      <c r="H387" s="149">
        <v>25</v>
      </c>
      <c r="I387" s="150"/>
      <c r="J387" s="151">
        <f>ROUND($I$387*$H$387,2)</f>
        <v>0</v>
      </c>
      <c r="K387" s="147"/>
      <c r="L387" s="43"/>
      <c r="M387" s="152"/>
      <c r="N387" s="153" t="s">
        <v>45</v>
      </c>
      <c r="O387" s="24"/>
      <c r="P387" s="24"/>
      <c r="Q387" s="154">
        <v>0</v>
      </c>
      <c r="R387" s="154">
        <f>$Q$387*$H$387</f>
        <v>0</v>
      </c>
      <c r="S387" s="154">
        <v>0</v>
      </c>
      <c r="T387" s="155">
        <f>$S$387*$H$387</f>
        <v>0</v>
      </c>
      <c r="AR387" s="89" t="s">
        <v>164</v>
      </c>
      <c r="AT387" s="89" t="s">
        <v>134</v>
      </c>
      <c r="AU387" s="89" t="s">
        <v>82</v>
      </c>
      <c r="AY387" s="6" t="s">
        <v>131</v>
      </c>
      <c r="BE387" s="156">
        <f>IF($N$387="základní",$J$387,0)</f>
        <v>0</v>
      </c>
      <c r="BF387" s="156">
        <f>IF($N$387="snížená",$J$387,0)</f>
        <v>0</v>
      </c>
      <c r="BG387" s="156">
        <f>IF($N$387="zákl. přenesená",$J$387,0)</f>
        <v>0</v>
      </c>
      <c r="BH387" s="156">
        <f>IF($N$387="sníž. přenesená",$J$387,0)</f>
        <v>0</v>
      </c>
      <c r="BI387" s="156">
        <f>IF($N$387="nulová",$J$387,0)</f>
        <v>0</v>
      </c>
      <c r="BJ387" s="89" t="s">
        <v>20</v>
      </c>
      <c r="BK387" s="156">
        <f>ROUND($I$387*$H$387,2)</f>
        <v>0</v>
      </c>
      <c r="BL387" s="89" t="s">
        <v>164</v>
      </c>
      <c r="BM387" s="89" t="s">
        <v>1192</v>
      </c>
    </row>
    <row r="388" spans="2:47" s="6" customFormat="1" ht="16.5" customHeight="1">
      <c r="B388" s="23"/>
      <c r="C388" s="24"/>
      <c r="D388" s="157" t="s">
        <v>140</v>
      </c>
      <c r="E388" s="24"/>
      <c r="F388" s="158" t="s">
        <v>1193</v>
      </c>
      <c r="G388" s="24"/>
      <c r="H388" s="24"/>
      <c r="J388" s="24"/>
      <c r="K388" s="24"/>
      <c r="L388" s="43"/>
      <c r="M388" s="56"/>
      <c r="N388" s="24"/>
      <c r="O388" s="24"/>
      <c r="P388" s="24"/>
      <c r="Q388" s="24"/>
      <c r="R388" s="24"/>
      <c r="S388" s="24"/>
      <c r="T388" s="57"/>
      <c r="AT388" s="6" t="s">
        <v>140</v>
      </c>
      <c r="AU388" s="6" t="s">
        <v>82</v>
      </c>
    </row>
    <row r="389" spans="2:51" s="6" customFormat="1" ht="15.75" customHeight="1">
      <c r="B389" s="169"/>
      <c r="C389" s="170"/>
      <c r="D389" s="171" t="s">
        <v>162</v>
      </c>
      <c r="E389" s="170"/>
      <c r="F389" s="172" t="s">
        <v>1194</v>
      </c>
      <c r="G389" s="170"/>
      <c r="H389" s="173">
        <v>6</v>
      </c>
      <c r="J389" s="170"/>
      <c r="K389" s="170"/>
      <c r="L389" s="174"/>
      <c r="M389" s="175"/>
      <c r="N389" s="170"/>
      <c r="O389" s="170"/>
      <c r="P389" s="170"/>
      <c r="Q389" s="170"/>
      <c r="R389" s="170"/>
      <c r="S389" s="170"/>
      <c r="T389" s="176"/>
      <c r="AT389" s="177" t="s">
        <v>162</v>
      </c>
      <c r="AU389" s="177" t="s">
        <v>82</v>
      </c>
      <c r="AV389" s="177" t="s">
        <v>82</v>
      </c>
      <c r="AW389" s="177" t="s">
        <v>106</v>
      </c>
      <c r="AX389" s="177" t="s">
        <v>74</v>
      </c>
      <c r="AY389" s="177" t="s">
        <v>131</v>
      </c>
    </row>
    <row r="390" spans="2:51" s="6" customFormat="1" ht="15.75" customHeight="1">
      <c r="B390" s="169"/>
      <c r="C390" s="170"/>
      <c r="D390" s="171" t="s">
        <v>162</v>
      </c>
      <c r="E390" s="170"/>
      <c r="F390" s="172" t="s">
        <v>1195</v>
      </c>
      <c r="G390" s="170"/>
      <c r="H390" s="173">
        <v>3</v>
      </c>
      <c r="J390" s="170"/>
      <c r="K390" s="170"/>
      <c r="L390" s="174"/>
      <c r="M390" s="175"/>
      <c r="N390" s="170"/>
      <c r="O390" s="170"/>
      <c r="P390" s="170"/>
      <c r="Q390" s="170"/>
      <c r="R390" s="170"/>
      <c r="S390" s="170"/>
      <c r="T390" s="176"/>
      <c r="AT390" s="177" t="s">
        <v>162</v>
      </c>
      <c r="AU390" s="177" t="s">
        <v>82</v>
      </c>
      <c r="AV390" s="177" t="s">
        <v>82</v>
      </c>
      <c r="AW390" s="177" t="s">
        <v>106</v>
      </c>
      <c r="AX390" s="177" t="s">
        <v>74</v>
      </c>
      <c r="AY390" s="177" t="s">
        <v>131</v>
      </c>
    </row>
    <row r="391" spans="2:51" s="6" customFormat="1" ht="15.75" customHeight="1">
      <c r="B391" s="169"/>
      <c r="C391" s="170"/>
      <c r="D391" s="171" t="s">
        <v>162</v>
      </c>
      <c r="E391" s="170"/>
      <c r="F391" s="172" t="s">
        <v>1196</v>
      </c>
      <c r="G391" s="170"/>
      <c r="H391" s="173">
        <v>16</v>
      </c>
      <c r="J391" s="170"/>
      <c r="K391" s="170"/>
      <c r="L391" s="174"/>
      <c r="M391" s="175"/>
      <c r="N391" s="170"/>
      <c r="O391" s="170"/>
      <c r="P391" s="170"/>
      <c r="Q391" s="170"/>
      <c r="R391" s="170"/>
      <c r="S391" s="170"/>
      <c r="T391" s="176"/>
      <c r="AT391" s="177" t="s">
        <v>162</v>
      </c>
      <c r="AU391" s="177" t="s">
        <v>82</v>
      </c>
      <c r="AV391" s="177" t="s">
        <v>82</v>
      </c>
      <c r="AW391" s="177" t="s">
        <v>106</v>
      </c>
      <c r="AX391" s="177" t="s">
        <v>74</v>
      </c>
      <c r="AY391" s="177" t="s">
        <v>131</v>
      </c>
    </row>
    <row r="392" spans="2:51" s="6" customFormat="1" ht="15.75" customHeight="1">
      <c r="B392" s="181"/>
      <c r="C392" s="182"/>
      <c r="D392" s="171" t="s">
        <v>162</v>
      </c>
      <c r="E392" s="182"/>
      <c r="F392" s="183" t="s">
        <v>429</v>
      </c>
      <c r="G392" s="182"/>
      <c r="H392" s="184">
        <v>25</v>
      </c>
      <c r="J392" s="182"/>
      <c r="K392" s="182"/>
      <c r="L392" s="185"/>
      <c r="M392" s="186"/>
      <c r="N392" s="182"/>
      <c r="O392" s="182"/>
      <c r="P392" s="182"/>
      <c r="Q392" s="182"/>
      <c r="R392" s="182"/>
      <c r="S392" s="182"/>
      <c r="T392" s="187"/>
      <c r="AT392" s="188" t="s">
        <v>162</v>
      </c>
      <c r="AU392" s="188" t="s">
        <v>82</v>
      </c>
      <c r="AV392" s="188" t="s">
        <v>138</v>
      </c>
      <c r="AW392" s="188" t="s">
        <v>106</v>
      </c>
      <c r="AX392" s="188" t="s">
        <v>20</v>
      </c>
      <c r="AY392" s="188" t="s">
        <v>131</v>
      </c>
    </row>
    <row r="393" spans="2:65" s="6" customFormat="1" ht="15.75" customHeight="1">
      <c r="B393" s="23"/>
      <c r="C393" s="159" t="s">
        <v>329</v>
      </c>
      <c r="D393" s="159" t="s">
        <v>155</v>
      </c>
      <c r="E393" s="160" t="s">
        <v>1197</v>
      </c>
      <c r="F393" s="161" t="s">
        <v>1198</v>
      </c>
      <c r="G393" s="162" t="s">
        <v>288</v>
      </c>
      <c r="H393" s="163">
        <v>16</v>
      </c>
      <c r="I393" s="164"/>
      <c r="J393" s="165">
        <f>ROUND($I$393*$H$393,2)</f>
        <v>0</v>
      </c>
      <c r="K393" s="161"/>
      <c r="L393" s="166"/>
      <c r="M393" s="167"/>
      <c r="N393" s="168" t="s">
        <v>45</v>
      </c>
      <c r="O393" s="24"/>
      <c r="P393" s="24"/>
      <c r="Q393" s="154">
        <v>0.0035</v>
      </c>
      <c r="R393" s="154">
        <f>$Q$393*$H$393</f>
        <v>0.056</v>
      </c>
      <c r="S393" s="154">
        <v>0</v>
      </c>
      <c r="T393" s="155">
        <f>$S$393*$H$393</f>
        <v>0</v>
      </c>
      <c r="AR393" s="89" t="s">
        <v>176</v>
      </c>
      <c r="AT393" s="89" t="s">
        <v>155</v>
      </c>
      <c r="AU393" s="89" t="s">
        <v>82</v>
      </c>
      <c r="AY393" s="6" t="s">
        <v>131</v>
      </c>
      <c r="BE393" s="156">
        <f>IF($N$393="základní",$J$393,0)</f>
        <v>0</v>
      </c>
      <c r="BF393" s="156">
        <f>IF($N$393="snížená",$J$393,0)</f>
        <v>0</v>
      </c>
      <c r="BG393" s="156">
        <f>IF($N$393="zákl. přenesená",$J$393,0)</f>
        <v>0</v>
      </c>
      <c r="BH393" s="156">
        <f>IF($N$393="sníž. přenesená",$J$393,0)</f>
        <v>0</v>
      </c>
      <c r="BI393" s="156">
        <f>IF($N$393="nulová",$J$393,0)</f>
        <v>0</v>
      </c>
      <c r="BJ393" s="89" t="s">
        <v>20</v>
      </c>
      <c r="BK393" s="156">
        <f>ROUND($I$393*$H$393,2)</f>
        <v>0</v>
      </c>
      <c r="BL393" s="89" t="s">
        <v>164</v>
      </c>
      <c r="BM393" s="89" t="s">
        <v>1199</v>
      </c>
    </row>
    <row r="394" spans="2:47" s="6" customFormat="1" ht="38.25" customHeight="1">
      <c r="B394" s="23"/>
      <c r="C394" s="24"/>
      <c r="D394" s="157" t="s">
        <v>140</v>
      </c>
      <c r="E394" s="24"/>
      <c r="F394" s="158" t="s">
        <v>1200</v>
      </c>
      <c r="G394" s="24"/>
      <c r="H394" s="24"/>
      <c r="J394" s="24"/>
      <c r="K394" s="24"/>
      <c r="L394" s="43"/>
      <c r="M394" s="56"/>
      <c r="N394" s="24"/>
      <c r="O394" s="24"/>
      <c r="P394" s="24"/>
      <c r="Q394" s="24"/>
      <c r="R394" s="24"/>
      <c r="S394" s="24"/>
      <c r="T394" s="57"/>
      <c r="AT394" s="6" t="s">
        <v>140</v>
      </c>
      <c r="AU394" s="6" t="s">
        <v>82</v>
      </c>
    </row>
    <row r="395" spans="2:65" s="6" customFormat="1" ht="15.75" customHeight="1">
      <c r="B395" s="23"/>
      <c r="C395" s="159" t="s">
        <v>324</v>
      </c>
      <c r="D395" s="159" t="s">
        <v>155</v>
      </c>
      <c r="E395" s="160" t="s">
        <v>1201</v>
      </c>
      <c r="F395" s="161" t="s">
        <v>1202</v>
      </c>
      <c r="G395" s="162" t="s">
        <v>288</v>
      </c>
      <c r="H395" s="163">
        <v>2</v>
      </c>
      <c r="I395" s="164"/>
      <c r="J395" s="165">
        <f>ROUND($I$395*$H$395,2)</f>
        <v>0</v>
      </c>
      <c r="K395" s="161"/>
      <c r="L395" s="166"/>
      <c r="M395" s="167"/>
      <c r="N395" s="168" t="s">
        <v>45</v>
      </c>
      <c r="O395" s="24"/>
      <c r="P395" s="24"/>
      <c r="Q395" s="154">
        <v>0.004</v>
      </c>
      <c r="R395" s="154">
        <f>$Q$395*$H$395</f>
        <v>0.008</v>
      </c>
      <c r="S395" s="154">
        <v>0</v>
      </c>
      <c r="T395" s="155">
        <f>$S$395*$H$395</f>
        <v>0</v>
      </c>
      <c r="AR395" s="89" t="s">
        <v>176</v>
      </c>
      <c r="AT395" s="89" t="s">
        <v>155</v>
      </c>
      <c r="AU395" s="89" t="s">
        <v>82</v>
      </c>
      <c r="AY395" s="6" t="s">
        <v>131</v>
      </c>
      <c r="BE395" s="156">
        <f>IF($N$395="základní",$J$395,0)</f>
        <v>0</v>
      </c>
      <c r="BF395" s="156">
        <f>IF($N$395="snížená",$J$395,0)</f>
        <v>0</v>
      </c>
      <c r="BG395" s="156">
        <f>IF($N$395="zákl. přenesená",$J$395,0)</f>
        <v>0</v>
      </c>
      <c r="BH395" s="156">
        <f>IF($N$395="sníž. přenesená",$J$395,0)</f>
        <v>0</v>
      </c>
      <c r="BI395" s="156">
        <f>IF($N$395="nulová",$J$395,0)</f>
        <v>0</v>
      </c>
      <c r="BJ395" s="89" t="s">
        <v>20</v>
      </c>
      <c r="BK395" s="156">
        <f>ROUND($I$395*$H$395,2)</f>
        <v>0</v>
      </c>
      <c r="BL395" s="89" t="s">
        <v>164</v>
      </c>
      <c r="BM395" s="89" t="s">
        <v>1203</v>
      </c>
    </row>
    <row r="396" spans="2:47" s="6" customFormat="1" ht="27" customHeight="1">
      <c r="B396" s="23"/>
      <c r="C396" s="24"/>
      <c r="D396" s="157" t="s">
        <v>140</v>
      </c>
      <c r="E396" s="24"/>
      <c r="F396" s="158" t="s">
        <v>1204</v>
      </c>
      <c r="G396" s="24"/>
      <c r="H396" s="24"/>
      <c r="J396" s="24"/>
      <c r="K396" s="24"/>
      <c r="L396" s="43"/>
      <c r="M396" s="56"/>
      <c r="N396" s="24"/>
      <c r="O396" s="24"/>
      <c r="P396" s="24"/>
      <c r="Q396" s="24"/>
      <c r="R396" s="24"/>
      <c r="S396" s="24"/>
      <c r="T396" s="57"/>
      <c r="AT396" s="6" t="s">
        <v>140</v>
      </c>
      <c r="AU396" s="6" t="s">
        <v>82</v>
      </c>
    </row>
    <row r="397" spans="2:65" s="6" customFormat="1" ht="15.75" customHeight="1">
      <c r="B397" s="23"/>
      <c r="C397" s="159" t="s">
        <v>296</v>
      </c>
      <c r="D397" s="159" t="s">
        <v>155</v>
      </c>
      <c r="E397" s="160" t="s">
        <v>1205</v>
      </c>
      <c r="F397" s="161" t="s">
        <v>1206</v>
      </c>
      <c r="G397" s="162" t="s">
        <v>288</v>
      </c>
      <c r="H397" s="163">
        <v>3</v>
      </c>
      <c r="I397" s="164"/>
      <c r="J397" s="165">
        <f>ROUND($I$397*$H$397,2)</f>
        <v>0</v>
      </c>
      <c r="K397" s="161"/>
      <c r="L397" s="166"/>
      <c r="M397" s="167"/>
      <c r="N397" s="168" t="s">
        <v>45</v>
      </c>
      <c r="O397" s="24"/>
      <c r="P397" s="24"/>
      <c r="Q397" s="154">
        <v>0.0035</v>
      </c>
      <c r="R397" s="154">
        <f>$Q$397*$H$397</f>
        <v>0.0105</v>
      </c>
      <c r="S397" s="154">
        <v>0</v>
      </c>
      <c r="T397" s="155">
        <f>$S$397*$H$397</f>
        <v>0</v>
      </c>
      <c r="AR397" s="89" t="s">
        <v>176</v>
      </c>
      <c r="AT397" s="89" t="s">
        <v>155</v>
      </c>
      <c r="AU397" s="89" t="s">
        <v>82</v>
      </c>
      <c r="AY397" s="6" t="s">
        <v>131</v>
      </c>
      <c r="BE397" s="156">
        <f>IF($N$397="základní",$J$397,0)</f>
        <v>0</v>
      </c>
      <c r="BF397" s="156">
        <f>IF($N$397="snížená",$J$397,0)</f>
        <v>0</v>
      </c>
      <c r="BG397" s="156">
        <f>IF($N$397="zákl. přenesená",$J$397,0)</f>
        <v>0</v>
      </c>
      <c r="BH397" s="156">
        <f>IF($N$397="sníž. přenesená",$J$397,0)</f>
        <v>0</v>
      </c>
      <c r="BI397" s="156">
        <f>IF($N$397="nulová",$J$397,0)</f>
        <v>0</v>
      </c>
      <c r="BJ397" s="89" t="s">
        <v>20</v>
      </c>
      <c r="BK397" s="156">
        <f>ROUND($I$397*$H$397,2)</f>
        <v>0</v>
      </c>
      <c r="BL397" s="89" t="s">
        <v>164</v>
      </c>
      <c r="BM397" s="89" t="s">
        <v>1207</v>
      </c>
    </row>
    <row r="398" spans="2:47" s="6" customFormat="1" ht="27" customHeight="1">
      <c r="B398" s="23"/>
      <c r="C398" s="24"/>
      <c r="D398" s="157" t="s">
        <v>140</v>
      </c>
      <c r="E398" s="24"/>
      <c r="F398" s="158" t="s">
        <v>1208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140</v>
      </c>
      <c r="AU398" s="6" t="s">
        <v>82</v>
      </c>
    </row>
    <row r="399" spans="2:65" s="6" customFormat="1" ht="15.75" customHeight="1">
      <c r="B399" s="23"/>
      <c r="C399" s="159" t="s">
        <v>301</v>
      </c>
      <c r="D399" s="159" t="s">
        <v>155</v>
      </c>
      <c r="E399" s="160" t="s">
        <v>1209</v>
      </c>
      <c r="F399" s="161" t="s">
        <v>1210</v>
      </c>
      <c r="G399" s="162" t="s">
        <v>288</v>
      </c>
      <c r="H399" s="163">
        <v>4</v>
      </c>
      <c r="I399" s="164"/>
      <c r="J399" s="165">
        <f>ROUND($I$399*$H$399,2)</f>
        <v>0</v>
      </c>
      <c r="K399" s="161"/>
      <c r="L399" s="166"/>
      <c r="M399" s="167"/>
      <c r="N399" s="168" t="s">
        <v>45</v>
      </c>
      <c r="O399" s="24"/>
      <c r="P399" s="24"/>
      <c r="Q399" s="154">
        <v>0.0045</v>
      </c>
      <c r="R399" s="154">
        <f>$Q$399*$H$399</f>
        <v>0.018</v>
      </c>
      <c r="S399" s="154">
        <v>0</v>
      </c>
      <c r="T399" s="155">
        <f>$S$399*$H$399</f>
        <v>0</v>
      </c>
      <c r="AR399" s="89" t="s">
        <v>176</v>
      </c>
      <c r="AT399" s="89" t="s">
        <v>155</v>
      </c>
      <c r="AU399" s="89" t="s">
        <v>82</v>
      </c>
      <c r="AY399" s="6" t="s">
        <v>131</v>
      </c>
      <c r="BE399" s="156">
        <f>IF($N$399="základní",$J$399,0)</f>
        <v>0</v>
      </c>
      <c r="BF399" s="156">
        <f>IF($N$399="snížená",$J$399,0)</f>
        <v>0</v>
      </c>
      <c r="BG399" s="156">
        <f>IF($N$399="zákl. přenesená",$J$399,0)</f>
        <v>0</v>
      </c>
      <c r="BH399" s="156">
        <f>IF($N$399="sníž. přenesená",$J$399,0)</f>
        <v>0</v>
      </c>
      <c r="BI399" s="156">
        <f>IF($N$399="nulová",$J$399,0)</f>
        <v>0</v>
      </c>
      <c r="BJ399" s="89" t="s">
        <v>20</v>
      </c>
      <c r="BK399" s="156">
        <f>ROUND($I$399*$H$399,2)</f>
        <v>0</v>
      </c>
      <c r="BL399" s="89" t="s">
        <v>164</v>
      </c>
      <c r="BM399" s="89" t="s">
        <v>1211</v>
      </c>
    </row>
    <row r="400" spans="2:47" s="6" customFormat="1" ht="27" customHeight="1">
      <c r="B400" s="23"/>
      <c r="C400" s="24"/>
      <c r="D400" s="157" t="s">
        <v>140</v>
      </c>
      <c r="E400" s="24"/>
      <c r="F400" s="158" t="s">
        <v>1212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140</v>
      </c>
      <c r="AU400" s="6" t="s">
        <v>82</v>
      </c>
    </row>
    <row r="401" spans="2:63" s="132" customFormat="1" ht="30.75" customHeight="1">
      <c r="B401" s="133"/>
      <c r="C401" s="134"/>
      <c r="D401" s="134" t="s">
        <v>73</v>
      </c>
      <c r="E401" s="143" t="s">
        <v>1213</v>
      </c>
      <c r="F401" s="143" t="s">
        <v>1214</v>
      </c>
      <c r="G401" s="134"/>
      <c r="H401" s="134"/>
      <c r="J401" s="144">
        <f>$BK$401</f>
        <v>0</v>
      </c>
      <c r="K401" s="134"/>
      <c r="L401" s="137"/>
      <c r="M401" s="138"/>
      <c r="N401" s="134"/>
      <c r="O401" s="134"/>
      <c r="P401" s="139">
        <f>SUM($P$402:$P$418)</f>
        <v>0</v>
      </c>
      <c r="Q401" s="134"/>
      <c r="R401" s="139">
        <f>SUM($R$402:$R$418)</f>
        <v>0.00262</v>
      </c>
      <c r="S401" s="134"/>
      <c r="T401" s="140">
        <f>SUM($T$402:$T$418)</f>
        <v>0</v>
      </c>
      <c r="AR401" s="141" t="s">
        <v>82</v>
      </c>
      <c r="AT401" s="141" t="s">
        <v>73</v>
      </c>
      <c r="AU401" s="141" t="s">
        <v>20</v>
      </c>
      <c r="AY401" s="141" t="s">
        <v>131</v>
      </c>
      <c r="BK401" s="142">
        <f>SUM($BK$402:$BK$418)</f>
        <v>0</v>
      </c>
    </row>
    <row r="402" spans="2:65" s="6" customFormat="1" ht="15.75" customHeight="1">
      <c r="B402" s="23"/>
      <c r="C402" s="145" t="s">
        <v>1215</v>
      </c>
      <c r="D402" s="145" t="s">
        <v>134</v>
      </c>
      <c r="E402" s="146" t="s">
        <v>1216</v>
      </c>
      <c r="F402" s="147" t="s">
        <v>1217</v>
      </c>
      <c r="G402" s="148" t="s">
        <v>239</v>
      </c>
      <c r="H402" s="149">
        <v>1</v>
      </c>
      <c r="I402" s="150"/>
      <c r="J402" s="151">
        <f>ROUND($I$402*$H$402,2)</f>
        <v>0</v>
      </c>
      <c r="K402" s="147"/>
      <c r="L402" s="43"/>
      <c r="M402" s="152"/>
      <c r="N402" s="153" t="s">
        <v>45</v>
      </c>
      <c r="O402" s="24"/>
      <c r="P402" s="24"/>
      <c r="Q402" s="154">
        <v>0.00044</v>
      </c>
      <c r="R402" s="154">
        <f>$Q$402*$H$402</f>
        <v>0.00044</v>
      </c>
      <c r="S402" s="154">
        <v>0</v>
      </c>
      <c r="T402" s="155">
        <f>$S$402*$H$402</f>
        <v>0</v>
      </c>
      <c r="AR402" s="89" t="s">
        <v>164</v>
      </c>
      <c r="AT402" s="89" t="s">
        <v>134</v>
      </c>
      <c r="AU402" s="89" t="s">
        <v>82</v>
      </c>
      <c r="AY402" s="6" t="s">
        <v>131</v>
      </c>
      <c r="BE402" s="156">
        <f>IF($N$402="základní",$J$402,0)</f>
        <v>0</v>
      </c>
      <c r="BF402" s="156">
        <f>IF($N$402="snížená",$J$402,0)</f>
        <v>0</v>
      </c>
      <c r="BG402" s="156">
        <f>IF($N$402="zákl. přenesená",$J$402,0)</f>
        <v>0</v>
      </c>
      <c r="BH402" s="156">
        <f>IF($N$402="sníž. přenesená",$J$402,0)</f>
        <v>0</v>
      </c>
      <c r="BI402" s="156">
        <f>IF($N$402="nulová",$J$402,0)</f>
        <v>0</v>
      </c>
      <c r="BJ402" s="89" t="s">
        <v>20</v>
      </c>
      <c r="BK402" s="156">
        <f>ROUND($I$402*$H$402,2)</f>
        <v>0</v>
      </c>
      <c r="BL402" s="89" t="s">
        <v>164</v>
      </c>
      <c r="BM402" s="89" t="s">
        <v>1218</v>
      </c>
    </row>
    <row r="403" spans="2:47" s="6" customFormat="1" ht="16.5" customHeight="1">
      <c r="B403" s="23"/>
      <c r="C403" s="24"/>
      <c r="D403" s="157" t="s">
        <v>140</v>
      </c>
      <c r="E403" s="24"/>
      <c r="F403" s="158" t="s">
        <v>1219</v>
      </c>
      <c r="G403" s="24"/>
      <c r="H403" s="24"/>
      <c r="J403" s="24"/>
      <c r="K403" s="24"/>
      <c r="L403" s="43"/>
      <c r="M403" s="56"/>
      <c r="N403" s="24"/>
      <c r="O403" s="24"/>
      <c r="P403" s="24"/>
      <c r="Q403" s="24"/>
      <c r="R403" s="24"/>
      <c r="S403" s="24"/>
      <c r="T403" s="57"/>
      <c r="AT403" s="6" t="s">
        <v>140</v>
      </c>
      <c r="AU403" s="6" t="s">
        <v>82</v>
      </c>
    </row>
    <row r="404" spans="2:65" s="6" customFormat="1" ht="15.75" customHeight="1">
      <c r="B404" s="23"/>
      <c r="C404" s="159" t="s">
        <v>1220</v>
      </c>
      <c r="D404" s="159" t="s">
        <v>155</v>
      </c>
      <c r="E404" s="160" t="s">
        <v>1221</v>
      </c>
      <c r="F404" s="161" t="s">
        <v>1222</v>
      </c>
      <c r="G404" s="162" t="s">
        <v>239</v>
      </c>
      <c r="H404" s="163">
        <v>1</v>
      </c>
      <c r="I404" s="164"/>
      <c r="J404" s="165">
        <f>ROUND($I$404*$H$404,2)</f>
        <v>0</v>
      </c>
      <c r="K404" s="161"/>
      <c r="L404" s="166"/>
      <c r="M404" s="167"/>
      <c r="N404" s="168" t="s">
        <v>45</v>
      </c>
      <c r="O404" s="24"/>
      <c r="P404" s="24"/>
      <c r="Q404" s="154">
        <v>0</v>
      </c>
      <c r="R404" s="154">
        <f>$Q$404*$H$404</f>
        <v>0</v>
      </c>
      <c r="S404" s="154">
        <v>0</v>
      </c>
      <c r="T404" s="155">
        <f>$S$404*$H$404</f>
        <v>0</v>
      </c>
      <c r="AR404" s="89" t="s">
        <v>176</v>
      </c>
      <c r="AT404" s="89" t="s">
        <v>155</v>
      </c>
      <c r="AU404" s="89" t="s">
        <v>82</v>
      </c>
      <c r="AY404" s="6" t="s">
        <v>131</v>
      </c>
      <c r="BE404" s="156">
        <f>IF($N$404="základní",$J$404,0)</f>
        <v>0</v>
      </c>
      <c r="BF404" s="156">
        <f>IF($N$404="snížená",$J$404,0)</f>
        <v>0</v>
      </c>
      <c r="BG404" s="156">
        <f>IF($N$404="zákl. přenesená",$J$404,0)</f>
        <v>0</v>
      </c>
      <c r="BH404" s="156">
        <f>IF($N$404="sníž. přenesená",$J$404,0)</f>
        <v>0</v>
      </c>
      <c r="BI404" s="156">
        <f>IF($N$404="nulová",$J$404,0)</f>
        <v>0</v>
      </c>
      <c r="BJ404" s="89" t="s">
        <v>20</v>
      </c>
      <c r="BK404" s="156">
        <f>ROUND($I$404*$H$404,2)</f>
        <v>0</v>
      </c>
      <c r="BL404" s="89" t="s">
        <v>164</v>
      </c>
      <c r="BM404" s="89" t="s">
        <v>1223</v>
      </c>
    </row>
    <row r="405" spans="2:65" s="6" customFormat="1" ht="15.75" customHeight="1">
      <c r="B405" s="23"/>
      <c r="C405" s="148" t="s">
        <v>1224</v>
      </c>
      <c r="D405" s="148" t="s">
        <v>134</v>
      </c>
      <c r="E405" s="146" t="s">
        <v>1225</v>
      </c>
      <c r="F405" s="147" t="s">
        <v>1226</v>
      </c>
      <c r="G405" s="148" t="s">
        <v>239</v>
      </c>
      <c r="H405" s="149">
        <v>1</v>
      </c>
      <c r="I405" s="150"/>
      <c r="J405" s="151">
        <f>ROUND($I$405*$H$405,2)</f>
        <v>0</v>
      </c>
      <c r="K405" s="147"/>
      <c r="L405" s="43"/>
      <c r="M405" s="152"/>
      <c r="N405" s="153" t="s">
        <v>45</v>
      </c>
      <c r="O405" s="24"/>
      <c r="P405" s="24"/>
      <c r="Q405" s="154">
        <v>0.0005</v>
      </c>
      <c r="R405" s="154">
        <f>$Q$405*$H$405</f>
        <v>0.0005</v>
      </c>
      <c r="S405" s="154">
        <v>0</v>
      </c>
      <c r="T405" s="155">
        <f>$S$405*$H$405</f>
        <v>0</v>
      </c>
      <c r="AR405" s="89" t="s">
        <v>164</v>
      </c>
      <c r="AT405" s="89" t="s">
        <v>134</v>
      </c>
      <c r="AU405" s="89" t="s">
        <v>82</v>
      </c>
      <c r="AY405" s="89" t="s">
        <v>131</v>
      </c>
      <c r="BE405" s="156">
        <f>IF($N$405="základní",$J$405,0)</f>
        <v>0</v>
      </c>
      <c r="BF405" s="156">
        <f>IF($N$405="snížená",$J$405,0)</f>
        <v>0</v>
      </c>
      <c r="BG405" s="156">
        <f>IF($N$405="zákl. přenesená",$J$405,0)</f>
        <v>0</v>
      </c>
      <c r="BH405" s="156">
        <f>IF($N$405="sníž. přenesená",$J$405,0)</f>
        <v>0</v>
      </c>
      <c r="BI405" s="156">
        <f>IF($N$405="nulová",$J$405,0)</f>
        <v>0</v>
      </c>
      <c r="BJ405" s="89" t="s">
        <v>20</v>
      </c>
      <c r="BK405" s="156">
        <f>ROUND($I$405*$H$405,2)</f>
        <v>0</v>
      </c>
      <c r="BL405" s="89" t="s">
        <v>164</v>
      </c>
      <c r="BM405" s="89" t="s">
        <v>1227</v>
      </c>
    </row>
    <row r="406" spans="2:47" s="6" customFormat="1" ht="16.5" customHeight="1">
      <c r="B406" s="23"/>
      <c r="C406" s="24"/>
      <c r="D406" s="157" t="s">
        <v>140</v>
      </c>
      <c r="E406" s="24"/>
      <c r="F406" s="158" t="s">
        <v>1228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140</v>
      </c>
      <c r="AU406" s="6" t="s">
        <v>82</v>
      </c>
    </row>
    <row r="407" spans="2:65" s="6" customFormat="1" ht="15.75" customHeight="1">
      <c r="B407" s="23"/>
      <c r="C407" s="159" t="s">
        <v>1229</v>
      </c>
      <c r="D407" s="159" t="s">
        <v>155</v>
      </c>
      <c r="E407" s="160" t="s">
        <v>1230</v>
      </c>
      <c r="F407" s="161" t="s">
        <v>1231</v>
      </c>
      <c r="G407" s="162" t="s">
        <v>239</v>
      </c>
      <c r="H407" s="163">
        <v>1</v>
      </c>
      <c r="I407" s="164"/>
      <c r="J407" s="165">
        <f>ROUND($I$407*$H$407,2)</f>
        <v>0</v>
      </c>
      <c r="K407" s="161"/>
      <c r="L407" s="166"/>
      <c r="M407" s="167"/>
      <c r="N407" s="168" t="s">
        <v>45</v>
      </c>
      <c r="O407" s="24"/>
      <c r="P407" s="24"/>
      <c r="Q407" s="154">
        <v>0</v>
      </c>
      <c r="R407" s="154">
        <f>$Q$407*$H$407</f>
        <v>0</v>
      </c>
      <c r="S407" s="154">
        <v>0</v>
      </c>
      <c r="T407" s="155">
        <f>$S$407*$H$407</f>
        <v>0</v>
      </c>
      <c r="AR407" s="89" t="s">
        <v>176</v>
      </c>
      <c r="AT407" s="89" t="s">
        <v>155</v>
      </c>
      <c r="AU407" s="89" t="s">
        <v>82</v>
      </c>
      <c r="AY407" s="6" t="s">
        <v>131</v>
      </c>
      <c r="BE407" s="156">
        <f>IF($N$407="základní",$J$407,0)</f>
        <v>0</v>
      </c>
      <c r="BF407" s="156">
        <f>IF($N$407="snížená",$J$407,0)</f>
        <v>0</v>
      </c>
      <c r="BG407" s="156">
        <f>IF($N$407="zákl. přenesená",$J$407,0)</f>
        <v>0</v>
      </c>
      <c r="BH407" s="156">
        <f>IF($N$407="sníž. přenesená",$J$407,0)</f>
        <v>0</v>
      </c>
      <c r="BI407" s="156">
        <f>IF($N$407="nulová",$J$407,0)</f>
        <v>0</v>
      </c>
      <c r="BJ407" s="89" t="s">
        <v>20</v>
      </c>
      <c r="BK407" s="156">
        <f>ROUND($I$407*$H$407,2)</f>
        <v>0</v>
      </c>
      <c r="BL407" s="89" t="s">
        <v>164</v>
      </c>
      <c r="BM407" s="89" t="s">
        <v>1232</v>
      </c>
    </row>
    <row r="408" spans="2:65" s="6" customFormat="1" ht="15.75" customHeight="1">
      <c r="B408" s="23"/>
      <c r="C408" s="148" t="s">
        <v>1233</v>
      </c>
      <c r="D408" s="148" t="s">
        <v>134</v>
      </c>
      <c r="E408" s="146" t="s">
        <v>1234</v>
      </c>
      <c r="F408" s="147" t="s">
        <v>1235</v>
      </c>
      <c r="G408" s="148" t="s">
        <v>239</v>
      </c>
      <c r="H408" s="149">
        <v>2</v>
      </c>
      <c r="I408" s="150"/>
      <c r="J408" s="151">
        <f>ROUND($I$408*$H$408,2)</f>
        <v>0</v>
      </c>
      <c r="K408" s="147"/>
      <c r="L408" s="43"/>
      <c r="M408" s="152"/>
      <c r="N408" s="153" t="s">
        <v>45</v>
      </c>
      <c r="O408" s="24"/>
      <c r="P408" s="24"/>
      <c r="Q408" s="154">
        <v>0.00084</v>
      </c>
      <c r="R408" s="154">
        <f>$Q$408*$H$408</f>
        <v>0.00168</v>
      </c>
      <c r="S408" s="154">
        <v>0</v>
      </c>
      <c r="T408" s="155">
        <f>$S$408*$H$408</f>
        <v>0</v>
      </c>
      <c r="AR408" s="89" t="s">
        <v>164</v>
      </c>
      <c r="AT408" s="89" t="s">
        <v>134</v>
      </c>
      <c r="AU408" s="89" t="s">
        <v>82</v>
      </c>
      <c r="AY408" s="89" t="s">
        <v>131</v>
      </c>
      <c r="BE408" s="156">
        <f>IF($N$408="základní",$J$408,0)</f>
        <v>0</v>
      </c>
      <c r="BF408" s="156">
        <f>IF($N$408="snížená",$J$408,0)</f>
        <v>0</v>
      </c>
      <c r="BG408" s="156">
        <f>IF($N$408="zákl. přenesená",$J$408,0)</f>
        <v>0</v>
      </c>
      <c r="BH408" s="156">
        <f>IF($N$408="sníž. přenesená",$J$408,0)</f>
        <v>0</v>
      </c>
      <c r="BI408" s="156">
        <f>IF($N$408="nulová",$J$408,0)</f>
        <v>0</v>
      </c>
      <c r="BJ408" s="89" t="s">
        <v>20</v>
      </c>
      <c r="BK408" s="156">
        <f>ROUND($I$408*$H$408,2)</f>
        <v>0</v>
      </c>
      <c r="BL408" s="89" t="s">
        <v>164</v>
      </c>
      <c r="BM408" s="89" t="s">
        <v>1236</v>
      </c>
    </row>
    <row r="409" spans="2:47" s="6" customFormat="1" ht="16.5" customHeight="1">
      <c r="B409" s="23"/>
      <c r="C409" s="24"/>
      <c r="D409" s="157" t="s">
        <v>140</v>
      </c>
      <c r="E409" s="24"/>
      <c r="F409" s="158" t="s">
        <v>1237</v>
      </c>
      <c r="G409" s="24"/>
      <c r="H409" s="24"/>
      <c r="J409" s="24"/>
      <c r="K409" s="24"/>
      <c r="L409" s="43"/>
      <c r="M409" s="56"/>
      <c r="N409" s="24"/>
      <c r="O409" s="24"/>
      <c r="P409" s="24"/>
      <c r="Q409" s="24"/>
      <c r="R409" s="24"/>
      <c r="S409" s="24"/>
      <c r="T409" s="57"/>
      <c r="AT409" s="6" t="s">
        <v>140</v>
      </c>
      <c r="AU409" s="6" t="s">
        <v>82</v>
      </c>
    </row>
    <row r="410" spans="2:65" s="6" customFormat="1" ht="15.75" customHeight="1">
      <c r="B410" s="23"/>
      <c r="C410" s="159" t="s">
        <v>1238</v>
      </c>
      <c r="D410" s="159" t="s">
        <v>155</v>
      </c>
      <c r="E410" s="160" t="s">
        <v>1239</v>
      </c>
      <c r="F410" s="161" t="s">
        <v>1240</v>
      </c>
      <c r="G410" s="162" t="s">
        <v>239</v>
      </c>
      <c r="H410" s="163">
        <v>2</v>
      </c>
      <c r="I410" s="164"/>
      <c r="J410" s="165">
        <f>ROUND($I$410*$H$410,2)</f>
        <v>0</v>
      </c>
      <c r="K410" s="161"/>
      <c r="L410" s="166"/>
      <c r="M410" s="167"/>
      <c r="N410" s="168" t="s">
        <v>45</v>
      </c>
      <c r="O410" s="24"/>
      <c r="P410" s="24"/>
      <c r="Q410" s="154">
        <v>0</v>
      </c>
      <c r="R410" s="154">
        <f>$Q$410*$H$410</f>
        <v>0</v>
      </c>
      <c r="S410" s="154">
        <v>0</v>
      </c>
      <c r="T410" s="155">
        <f>$S$410*$H$410</f>
        <v>0</v>
      </c>
      <c r="AR410" s="89" t="s">
        <v>176</v>
      </c>
      <c r="AT410" s="89" t="s">
        <v>155</v>
      </c>
      <c r="AU410" s="89" t="s">
        <v>82</v>
      </c>
      <c r="AY410" s="6" t="s">
        <v>131</v>
      </c>
      <c r="BE410" s="156">
        <f>IF($N$410="základní",$J$410,0)</f>
        <v>0</v>
      </c>
      <c r="BF410" s="156">
        <f>IF($N$410="snížená",$J$410,0)</f>
        <v>0</v>
      </c>
      <c r="BG410" s="156">
        <f>IF($N$410="zákl. přenesená",$J$410,0)</f>
        <v>0</v>
      </c>
      <c r="BH410" s="156">
        <f>IF($N$410="sníž. přenesená",$J$410,0)</f>
        <v>0</v>
      </c>
      <c r="BI410" s="156">
        <f>IF($N$410="nulová",$J$410,0)</f>
        <v>0</v>
      </c>
      <c r="BJ410" s="89" t="s">
        <v>20</v>
      </c>
      <c r="BK410" s="156">
        <f>ROUND($I$410*$H$410,2)</f>
        <v>0</v>
      </c>
      <c r="BL410" s="89" t="s">
        <v>164</v>
      </c>
      <c r="BM410" s="89" t="s">
        <v>1241</v>
      </c>
    </row>
    <row r="411" spans="2:65" s="6" customFormat="1" ht="15.75" customHeight="1">
      <c r="B411" s="23"/>
      <c r="C411" s="148" t="s">
        <v>1242</v>
      </c>
      <c r="D411" s="148" t="s">
        <v>134</v>
      </c>
      <c r="E411" s="146" t="s">
        <v>1243</v>
      </c>
      <c r="F411" s="147" t="s">
        <v>1244</v>
      </c>
      <c r="G411" s="148" t="s">
        <v>288</v>
      </c>
      <c r="H411" s="149">
        <v>1</v>
      </c>
      <c r="I411" s="150"/>
      <c r="J411" s="151">
        <f>ROUND($I$411*$H$411,2)</f>
        <v>0</v>
      </c>
      <c r="K411" s="147"/>
      <c r="L411" s="43"/>
      <c r="M411" s="152"/>
      <c r="N411" s="153" t="s">
        <v>45</v>
      </c>
      <c r="O411" s="24"/>
      <c r="P411" s="24"/>
      <c r="Q411" s="154">
        <v>0</v>
      </c>
      <c r="R411" s="154">
        <f>$Q$411*$H$411</f>
        <v>0</v>
      </c>
      <c r="S411" s="154">
        <v>0</v>
      </c>
      <c r="T411" s="155">
        <f>$S$411*$H$411</f>
        <v>0</v>
      </c>
      <c r="AR411" s="89" t="s">
        <v>164</v>
      </c>
      <c r="AT411" s="89" t="s">
        <v>134</v>
      </c>
      <c r="AU411" s="89" t="s">
        <v>82</v>
      </c>
      <c r="AY411" s="89" t="s">
        <v>131</v>
      </c>
      <c r="BE411" s="156">
        <f>IF($N$411="základní",$J$411,0)</f>
        <v>0</v>
      </c>
      <c r="BF411" s="156">
        <f>IF($N$411="snížená",$J$411,0)</f>
        <v>0</v>
      </c>
      <c r="BG411" s="156">
        <f>IF($N$411="zákl. přenesená",$J$411,0)</f>
        <v>0</v>
      </c>
      <c r="BH411" s="156">
        <f>IF($N$411="sníž. přenesená",$J$411,0)</f>
        <v>0</v>
      </c>
      <c r="BI411" s="156">
        <f>IF($N$411="nulová",$J$411,0)</f>
        <v>0</v>
      </c>
      <c r="BJ411" s="89" t="s">
        <v>20</v>
      </c>
      <c r="BK411" s="156">
        <f>ROUND($I$411*$H$411,2)</f>
        <v>0</v>
      </c>
      <c r="BL411" s="89" t="s">
        <v>164</v>
      </c>
      <c r="BM411" s="89" t="s">
        <v>1245</v>
      </c>
    </row>
    <row r="412" spans="2:65" s="6" customFormat="1" ht="15.75" customHeight="1">
      <c r="B412" s="23"/>
      <c r="C412" s="148" t="s">
        <v>1246</v>
      </c>
      <c r="D412" s="148" t="s">
        <v>134</v>
      </c>
      <c r="E412" s="146" t="s">
        <v>1247</v>
      </c>
      <c r="F412" s="147" t="s">
        <v>1248</v>
      </c>
      <c r="G412" s="148" t="s">
        <v>570</v>
      </c>
      <c r="H412" s="149">
        <v>1</v>
      </c>
      <c r="I412" s="150"/>
      <c r="J412" s="151">
        <f>ROUND($I$412*$H$412,2)</f>
        <v>0</v>
      </c>
      <c r="K412" s="147"/>
      <c r="L412" s="43"/>
      <c r="M412" s="152"/>
      <c r="N412" s="153" t="s">
        <v>45</v>
      </c>
      <c r="O412" s="24"/>
      <c r="P412" s="24"/>
      <c r="Q412" s="154">
        <v>0</v>
      </c>
      <c r="R412" s="154">
        <f>$Q$412*$H$412</f>
        <v>0</v>
      </c>
      <c r="S412" s="154">
        <v>0</v>
      </c>
      <c r="T412" s="155">
        <f>$S$412*$H$412</f>
        <v>0</v>
      </c>
      <c r="AR412" s="89" t="s">
        <v>164</v>
      </c>
      <c r="AT412" s="89" t="s">
        <v>134</v>
      </c>
      <c r="AU412" s="89" t="s">
        <v>82</v>
      </c>
      <c r="AY412" s="89" t="s">
        <v>131</v>
      </c>
      <c r="BE412" s="156">
        <f>IF($N$412="základní",$J$412,0)</f>
        <v>0</v>
      </c>
      <c r="BF412" s="156">
        <f>IF($N$412="snížená",$J$412,0)</f>
        <v>0</v>
      </c>
      <c r="BG412" s="156">
        <f>IF($N$412="zákl. přenesená",$J$412,0)</f>
        <v>0</v>
      </c>
      <c r="BH412" s="156">
        <f>IF($N$412="sníž. přenesená",$J$412,0)</f>
        <v>0</v>
      </c>
      <c r="BI412" s="156">
        <f>IF($N$412="nulová",$J$412,0)</f>
        <v>0</v>
      </c>
      <c r="BJ412" s="89" t="s">
        <v>20</v>
      </c>
      <c r="BK412" s="156">
        <f>ROUND($I$412*$H$412,2)</f>
        <v>0</v>
      </c>
      <c r="BL412" s="89" t="s">
        <v>164</v>
      </c>
      <c r="BM412" s="89" t="s">
        <v>1249</v>
      </c>
    </row>
    <row r="413" spans="2:65" s="6" customFormat="1" ht="15.75" customHeight="1">
      <c r="B413" s="23"/>
      <c r="C413" s="148" t="s">
        <v>1250</v>
      </c>
      <c r="D413" s="148" t="s">
        <v>134</v>
      </c>
      <c r="E413" s="146" t="s">
        <v>1251</v>
      </c>
      <c r="F413" s="147" t="s">
        <v>1252</v>
      </c>
      <c r="G413" s="148" t="s">
        <v>288</v>
      </c>
      <c r="H413" s="149">
        <v>1</v>
      </c>
      <c r="I413" s="150"/>
      <c r="J413" s="151">
        <f>ROUND($I$413*$H$413,2)</f>
        <v>0</v>
      </c>
      <c r="K413" s="147"/>
      <c r="L413" s="43"/>
      <c r="M413" s="152"/>
      <c r="N413" s="153" t="s">
        <v>45</v>
      </c>
      <c r="O413" s="24"/>
      <c r="P413" s="24"/>
      <c r="Q413" s="154">
        <v>0</v>
      </c>
      <c r="R413" s="154">
        <f>$Q$413*$H$413</f>
        <v>0</v>
      </c>
      <c r="S413" s="154">
        <v>0</v>
      </c>
      <c r="T413" s="155">
        <f>$S$413*$H$413</f>
        <v>0</v>
      </c>
      <c r="AR413" s="89" t="s">
        <v>164</v>
      </c>
      <c r="AT413" s="89" t="s">
        <v>134</v>
      </c>
      <c r="AU413" s="89" t="s">
        <v>82</v>
      </c>
      <c r="AY413" s="89" t="s">
        <v>131</v>
      </c>
      <c r="BE413" s="156">
        <f>IF($N$413="základní",$J$413,0)</f>
        <v>0</v>
      </c>
      <c r="BF413" s="156">
        <f>IF($N$413="snížená",$J$413,0)</f>
        <v>0</v>
      </c>
      <c r="BG413" s="156">
        <f>IF($N$413="zákl. přenesená",$J$413,0)</f>
        <v>0</v>
      </c>
      <c r="BH413" s="156">
        <f>IF($N$413="sníž. přenesená",$J$413,0)</f>
        <v>0</v>
      </c>
      <c r="BI413" s="156">
        <f>IF($N$413="nulová",$J$413,0)</f>
        <v>0</v>
      </c>
      <c r="BJ413" s="89" t="s">
        <v>20</v>
      </c>
      <c r="BK413" s="156">
        <f>ROUND($I$413*$H$413,2)</f>
        <v>0</v>
      </c>
      <c r="BL413" s="89" t="s">
        <v>164</v>
      </c>
      <c r="BM413" s="89" t="s">
        <v>1253</v>
      </c>
    </row>
    <row r="414" spans="2:65" s="6" customFormat="1" ht="27" customHeight="1">
      <c r="B414" s="23"/>
      <c r="C414" s="162" t="s">
        <v>1254</v>
      </c>
      <c r="D414" s="162" t="s">
        <v>155</v>
      </c>
      <c r="E414" s="160" t="s">
        <v>1255</v>
      </c>
      <c r="F414" s="161" t="s">
        <v>1256</v>
      </c>
      <c r="G414" s="162" t="s">
        <v>288</v>
      </c>
      <c r="H414" s="163">
        <v>1</v>
      </c>
      <c r="I414" s="164"/>
      <c r="J414" s="165">
        <f>ROUND($I$414*$H$414,2)</f>
        <v>0</v>
      </c>
      <c r="K414" s="161"/>
      <c r="L414" s="166"/>
      <c r="M414" s="167"/>
      <c r="N414" s="168" t="s">
        <v>45</v>
      </c>
      <c r="O414" s="24"/>
      <c r="P414" s="24"/>
      <c r="Q414" s="154">
        <v>0</v>
      </c>
      <c r="R414" s="154">
        <f>$Q$414*$H$414</f>
        <v>0</v>
      </c>
      <c r="S414" s="154">
        <v>0</v>
      </c>
      <c r="T414" s="155">
        <f>$S$414*$H$414</f>
        <v>0</v>
      </c>
      <c r="AR414" s="89" t="s">
        <v>176</v>
      </c>
      <c r="AT414" s="89" t="s">
        <v>155</v>
      </c>
      <c r="AU414" s="89" t="s">
        <v>82</v>
      </c>
      <c r="AY414" s="89" t="s">
        <v>131</v>
      </c>
      <c r="BE414" s="156">
        <f>IF($N$414="základní",$J$414,0)</f>
        <v>0</v>
      </c>
      <c r="BF414" s="156">
        <f>IF($N$414="snížená",$J$414,0)</f>
        <v>0</v>
      </c>
      <c r="BG414" s="156">
        <f>IF($N$414="zákl. přenesená",$J$414,0)</f>
        <v>0</v>
      </c>
      <c r="BH414" s="156">
        <f>IF($N$414="sníž. přenesená",$J$414,0)</f>
        <v>0</v>
      </c>
      <c r="BI414" s="156">
        <f>IF($N$414="nulová",$J$414,0)</f>
        <v>0</v>
      </c>
      <c r="BJ414" s="89" t="s">
        <v>20</v>
      </c>
      <c r="BK414" s="156">
        <f>ROUND($I$414*$H$414,2)</f>
        <v>0</v>
      </c>
      <c r="BL414" s="89" t="s">
        <v>164</v>
      </c>
      <c r="BM414" s="89" t="s">
        <v>1257</v>
      </c>
    </row>
    <row r="415" spans="2:65" s="6" customFormat="1" ht="15.75" customHeight="1">
      <c r="B415" s="23"/>
      <c r="C415" s="148" t="s">
        <v>1258</v>
      </c>
      <c r="D415" s="148" t="s">
        <v>134</v>
      </c>
      <c r="E415" s="146" t="s">
        <v>1259</v>
      </c>
      <c r="F415" s="147" t="s">
        <v>1260</v>
      </c>
      <c r="G415" s="148" t="s">
        <v>288</v>
      </c>
      <c r="H415" s="149">
        <v>3</v>
      </c>
      <c r="I415" s="150"/>
      <c r="J415" s="151">
        <f>ROUND($I$415*$H$415,2)</f>
        <v>0</v>
      </c>
      <c r="K415" s="147"/>
      <c r="L415" s="43"/>
      <c r="M415" s="152"/>
      <c r="N415" s="153" t="s">
        <v>45</v>
      </c>
      <c r="O415" s="24"/>
      <c r="P415" s="24"/>
      <c r="Q415" s="154">
        <v>0</v>
      </c>
      <c r="R415" s="154">
        <f>$Q$415*$H$415</f>
        <v>0</v>
      </c>
      <c r="S415" s="154">
        <v>0</v>
      </c>
      <c r="T415" s="155">
        <f>$S$415*$H$415</f>
        <v>0</v>
      </c>
      <c r="AR415" s="89" t="s">
        <v>164</v>
      </c>
      <c r="AT415" s="89" t="s">
        <v>134</v>
      </c>
      <c r="AU415" s="89" t="s">
        <v>82</v>
      </c>
      <c r="AY415" s="89" t="s">
        <v>131</v>
      </c>
      <c r="BE415" s="156">
        <f>IF($N$415="základní",$J$415,0)</f>
        <v>0</v>
      </c>
      <c r="BF415" s="156">
        <f>IF($N$415="snížená",$J$415,0)</f>
        <v>0</v>
      </c>
      <c r="BG415" s="156">
        <f>IF($N$415="zákl. přenesená",$J$415,0)</f>
        <v>0</v>
      </c>
      <c r="BH415" s="156">
        <f>IF($N$415="sníž. přenesená",$J$415,0)</f>
        <v>0</v>
      </c>
      <c r="BI415" s="156">
        <f>IF($N$415="nulová",$J$415,0)</f>
        <v>0</v>
      </c>
      <c r="BJ415" s="89" t="s">
        <v>20</v>
      </c>
      <c r="BK415" s="156">
        <f>ROUND($I$415*$H$415,2)</f>
        <v>0</v>
      </c>
      <c r="BL415" s="89" t="s">
        <v>164</v>
      </c>
      <c r="BM415" s="89" t="s">
        <v>1261</v>
      </c>
    </row>
    <row r="416" spans="2:65" s="6" customFormat="1" ht="27" customHeight="1">
      <c r="B416" s="23"/>
      <c r="C416" s="162" t="s">
        <v>1262</v>
      </c>
      <c r="D416" s="162" t="s">
        <v>155</v>
      </c>
      <c r="E416" s="160" t="s">
        <v>1263</v>
      </c>
      <c r="F416" s="161" t="s">
        <v>1264</v>
      </c>
      <c r="G416" s="162" t="s">
        <v>288</v>
      </c>
      <c r="H416" s="163">
        <v>3</v>
      </c>
      <c r="I416" s="164"/>
      <c r="J416" s="165">
        <f>ROUND($I$416*$H$416,2)</f>
        <v>0</v>
      </c>
      <c r="K416" s="161"/>
      <c r="L416" s="166"/>
      <c r="M416" s="167"/>
      <c r="N416" s="168" t="s">
        <v>45</v>
      </c>
      <c r="O416" s="24"/>
      <c r="P416" s="24"/>
      <c r="Q416" s="154">
        <v>0</v>
      </c>
      <c r="R416" s="154">
        <f>$Q$416*$H$416</f>
        <v>0</v>
      </c>
      <c r="S416" s="154">
        <v>0</v>
      </c>
      <c r="T416" s="155">
        <f>$S$416*$H$416</f>
        <v>0</v>
      </c>
      <c r="AR416" s="89" t="s">
        <v>176</v>
      </c>
      <c r="AT416" s="89" t="s">
        <v>155</v>
      </c>
      <c r="AU416" s="89" t="s">
        <v>82</v>
      </c>
      <c r="AY416" s="89" t="s">
        <v>131</v>
      </c>
      <c r="BE416" s="156">
        <f>IF($N$416="základní",$J$416,0)</f>
        <v>0</v>
      </c>
      <c r="BF416" s="156">
        <f>IF($N$416="snížená",$J$416,0)</f>
        <v>0</v>
      </c>
      <c r="BG416" s="156">
        <f>IF($N$416="zákl. přenesená",$J$416,0)</f>
        <v>0</v>
      </c>
      <c r="BH416" s="156">
        <f>IF($N$416="sníž. přenesená",$J$416,0)</f>
        <v>0</v>
      </c>
      <c r="BI416" s="156">
        <f>IF($N$416="nulová",$J$416,0)</f>
        <v>0</v>
      </c>
      <c r="BJ416" s="89" t="s">
        <v>20</v>
      </c>
      <c r="BK416" s="156">
        <f>ROUND($I$416*$H$416,2)</f>
        <v>0</v>
      </c>
      <c r="BL416" s="89" t="s">
        <v>164</v>
      </c>
      <c r="BM416" s="89" t="s">
        <v>1265</v>
      </c>
    </row>
    <row r="417" spans="2:65" s="6" customFormat="1" ht="15.75" customHeight="1">
      <c r="B417" s="23"/>
      <c r="C417" s="148" t="s">
        <v>1266</v>
      </c>
      <c r="D417" s="148" t="s">
        <v>134</v>
      </c>
      <c r="E417" s="146" t="s">
        <v>1267</v>
      </c>
      <c r="F417" s="147" t="s">
        <v>1268</v>
      </c>
      <c r="G417" s="148" t="s">
        <v>288</v>
      </c>
      <c r="H417" s="149">
        <v>2</v>
      </c>
      <c r="I417" s="150"/>
      <c r="J417" s="151">
        <f>ROUND($I$417*$H$417,2)</f>
        <v>0</v>
      </c>
      <c r="K417" s="147"/>
      <c r="L417" s="43"/>
      <c r="M417" s="152"/>
      <c r="N417" s="153" t="s">
        <v>45</v>
      </c>
      <c r="O417" s="24"/>
      <c r="P417" s="24"/>
      <c r="Q417" s="154">
        <v>0</v>
      </c>
      <c r="R417" s="154">
        <f>$Q$417*$H$417</f>
        <v>0</v>
      </c>
      <c r="S417" s="154">
        <v>0</v>
      </c>
      <c r="T417" s="155">
        <f>$S$417*$H$417</f>
        <v>0</v>
      </c>
      <c r="AR417" s="89" t="s">
        <v>164</v>
      </c>
      <c r="AT417" s="89" t="s">
        <v>134</v>
      </c>
      <c r="AU417" s="89" t="s">
        <v>82</v>
      </c>
      <c r="AY417" s="89" t="s">
        <v>131</v>
      </c>
      <c r="BE417" s="156">
        <f>IF($N$417="základní",$J$417,0)</f>
        <v>0</v>
      </c>
      <c r="BF417" s="156">
        <f>IF($N$417="snížená",$J$417,0)</f>
        <v>0</v>
      </c>
      <c r="BG417" s="156">
        <f>IF($N$417="zákl. přenesená",$J$417,0)</f>
        <v>0</v>
      </c>
      <c r="BH417" s="156">
        <f>IF($N$417="sníž. přenesená",$J$417,0)</f>
        <v>0</v>
      </c>
      <c r="BI417" s="156">
        <f>IF($N$417="nulová",$J$417,0)</f>
        <v>0</v>
      </c>
      <c r="BJ417" s="89" t="s">
        <v>20</v>
      </c>
      <c r="BK417" s="156">
        <f>ROUND($I$417*$H$417,2)</f>
        <v>0</v>
      </c>
      <c r="BL417" s="89" t="s">
        <v>164</v>
      </c>
      <c r="BM417" s="89" t="s">
        <v>1269</v>
      </c>
    </row>
    <row r="418" spans="2:65" s="6" customFormat="1" ht="27" customHeight="1">
      <c r="B418" s="23"/>
      <c r="C418" s="162" t="s">
        <v>1270</v>
      </c>
      <c r="D418" s="162" t="s">
        <v>155</v>
      </c>
      <c r="E418" s="160" t="s">
        <v>1271</v>
      </c>
      <c r="F418" s="161" t="s">
        <v>1272</v>
      </c>
      <c r="G418" s="162" t="s">
        <v>288</v>
      </c>
      <c r="H418" s="163">
        <v>2</v>
      </c>
      <c r="I418" s="164"/>
      <c r="J418" s="165">
        <f>ROUND($I$418*$H$418,2)</f>
        <v>0</v>
      </c>
      <c r="K418" s="161"/>
      <c r="L418" s="166"/>
      <c r="M418" s="167"/>
      <c r="N418" s="168" t="s">
        <v>45</v>
      </c>
      <c r="O418" s="24"/>
      <c r="P418" s="24"/>
      <c r="Q418" s="154">
        <v>0</v>
      </c>
      <c r="R418" s="154">
        <f>$Q$418*$H$418</f>
        <v>0</v>
      </c>
      <c r="S418" s="154">
        <v>0</v>
      </c>
      <c r="T418" s="155">
        <f>$S$418*$H$418</f>
        <v>0</v>
      </c>
      <c r="AR418" s="89" t="s">
        <v>176</v>
      </c>
      <c r="AT418" s="89" t="s">
        <v>155</v>
      </c>
      <c r="AU418" s="89" t="s">
        <v>82</v>
      </c>
      <c r="AY418" s="89" t="s">
        <v>131</v>
      </c>
      <c r="BE418" s="156">
        <f>IF($N$418="základní",$J$418,0)</f>
        <v>0</v>
      </c>
      <c r="BF418" s="156">
        <f>IF($N$418="snížená",$J$418,0)</f>
        <v>0</v>
      </c>
      <c r="BG418" s="156">
        <f>IF($N$418="zákl. přenesená",$J$418,0)</f>
        <v>0</v>
      </c>
      <c r="BH418" s="156">
        <f>IF($N$418="sníž. přenesená",$J$418,0)</f>
        <v>0</v>
      </c>
      <c r="BI418" s="156">
        <f>IF($N$418="nulová",$J$418,0)</f>
        <v>0</v>
      </c>
      <c r="BJ418" s="89" t="s">
        <v>20</v>
      </c>
      <c r="BK418" s="156">
        <f>ROUND($I$418*$H$418,2)</f>
        <v>0</v>
      </c>
      <c r="BL418" s="89" t="s">
        <v>164</v>
      </c>
      <c r="BM418" s="89" t="s">
        <v>1273</v>
      </c>
    </row>
    <row r="419" spans="2:63" s="132" customFormat="1" ht="30.75" customHeight="1">
      <c r="B419" s="133"/>
      <c r="C419" s="134"/>
      <c r="D419" s="134" t="s">
        <v>73</v>
      </c>
      <c r="E419" s="143" t="s">
        <v>1274</v>
      </c>
      <c r="F419" s="143" t="s">
        <v>1275</v>
      </c>
      <c r="G419" s="134"/>
      <c r="H419" s="134"/>
      <c r="J419" s="144">
        <f>$BK$419</f>
        <v>0</v>
      </c>
      <c r="K419" s="134"/>
      <c r="L419" s="137"/>
      <c r="M419" s="138"/>
      <c r="N419" s="134"/>
      <c r="O419" s="134"/>
      <c r="P419" s="139">
        <f>SUM($P$420:$P$425)</f>
        <v>0</v>
      </c>
      <c r="Q419" s="134"/>
      <c r="R419" s="139">
        <f>SUM($R$420:$R$425)</f>
        <v>0.3742</v>
      </c>
      <c r="S419" s="134"/>
      <c r="T419" s="140">
        <f>SUM($T$420:$T$425)</f>
        <v>0</v>
      </c>
      <c r="AR419" s="141" t="s">
        <v>82</v>
      </c>
      <c r="AT419" s="141" t="s">
        <v>73</v>
      </c>
      <c r="AU419" s="141" t="s">
        <v>20</v>
      </c>
      <c r="AY419" s="141" t="s">
        <v>131</v>
      </c>
      <c r="BK419" s="142">
        <f>SUM($BK$420:$BK$425)</f>
        <v>0</v>
      </c>
    </row>
    <row r="420" spans="2:65" s="6" customFormat="1" ht="15.75" customHeight="1">
      <c r="B420" s="23"/>
      <c r="C420" s="148" t="s">
        <v>1276</v>
      </c>
      <c r="D420" s="148" t="s">
        <v>134</v>
      </c>
      <c r="E420" s="146" t="s">
        <v>1277</v>
      </c>
      <c r="F420" s="147" t="s">
        <v>1278</v>
      </c>
      <c r="G420" s="148" t="s">
        <v>1279</v>
      </c>
      <c r="H420" s="149">
        <v>14</v>
      </c>
      <c r="I420" s="150"/>
      <c r="J420" s="151">
        <f>ROUND($I$420*$H$420,2)</f>
        <v>0</v>
      </c>
      <c r="K420" s="147"/>
      <c r="L420" s="43"/>
      <c r="M420" s="152"/>
      <c r="N420" s="153" t="s">
        <v>45</v>
      </c>
      <c r="O420" s="24"/>
      <c r="P420" s="24"/>
      <c r="Q420" s="154">
        <v>0.00999</v>
      </c>
      <c r="R420" s="154">
        <f>$Q$420*$H$420</f>
        <v>0.13986</v>
      </c>
      <c r="S420" s="154">
        <v>0</v>
      </c>
      <c r="T420" s="155">
        <f>$S$420*$H$420</f>
        <v>0</v>
      </c>
      <c r="AR420" s="89" t="s">
        <v>164</v>
      </c>
      <c r="AT420" s="89" t="s">
        <v>134</v>
      </c>
      <c r="AU420" s="89" t="s">
        <v>82</v>
      </c>
      <c r="AY420" s="89" t="s">
        <v>131</v>
      </c>
      <c r="BE420" s="156">
        <f>IF($N$420="základní",$J$420,0)</f>
        <v>0</v>
      </c>
      <c r="BF420" s="156">
        <f>IF($N$420="snížená",$J$420,0)</f>
        <v>0</v>
      </c>
      <c r="BG420" s="156">
        <f>IF($N$420="zákl. přenesená",$J$420,0)</f>
        <v>0</v>
      </c>
      <c r="BH420" s="156">
        <f>IF($N$420="sníž. přenesená",$J$420,0)</f>
        <v>0</v>
      </c>
      <c r="BI420" s="156">
        <f>IF($N$420="nulová",$J$420,0)</f>
        <v>0</v>
      </c>
      <c r="BJ420" s="89" t="s">
        <v>20</v>
      </c>
      <c r="BK420" s="156">
        <f>ROUND($I$420*$H$420,2)</f>
        <v>0</v>
      </c>
      <c r="BL420" s="89" t="s">
        <v>164</v>
      </c>
      <c r="BM420" s="89" t="s">
        <v>1280</v>
      </c>
    </row>
    <row r="421" spans="2:47" s="6" customFormat="1" ht="16.5" customHeight="1">
      <c r="B421" s="23"/>
      <c r="C421" s="24"/>
      <c r="D421" s="157" t="s">
        <v>140</v>
      </c>
      <c r="E421" s="24"/>
      <c r="F421" s="158" t="s">
        <v>1281</v>
      </c>
      <c r="G421" s="24"/>
      <c r="H421" s="24"/>
      <c r="J421" s="24"/>
      <c r="K421" s="24"/>
      <c r="L421" s="43"/>
      <c r="M421" s="56"/>
      <c r="N421" s="24"/>
      <c r="O421" s="24"/>
      <c r="P421" s="24"/>
      <c r="Q421" s="24"/>
      <c r="R421" s="24"/>
      <c r="S421" s="24"/>
      <c r="T421" s="57"/>
      <c r="AT421" s="6" t="s">
        <v>140</v>
      </c>
      <c r="AU421" s="6" t="s">
        <v>82</v>
      </c>
    </row>
    <row r="422" spans="2:65" s="6" customFormat="1" ht="15.75" customHeight="1">
      <c r="B422" s="23"/>
      <c r="C422" s="145" t="s">
        <v>1282</v>
      </c>
      <c r="D422" s="145" t="s">
        <v>134</v>
      </c>
      <c r="E422" s="146" t="s">
        <v>1283</v>
      </c>
      <c r="F422" s="147" t="s">
        <v>1284</v>
      </c>
      <c r="G422" s="148" t="s">
        <v>1279</v>
      </c>
      <c r="H422" s="149">
        <v>14</v>
      </c>
      <c r="I422" s="150"/>
      <c r="J422" s="151">
        <f>ROUND($I$422*$H$422,2)</f>
        <v>0</v>
      </c>
      <c r="K422" s="147"/>
      <c r="L422" s="43"/>
      <c r="M422" s="152"/>
      <c r="N422" s="153" t="s">
        <v>45</v>
      </c>
      <c r="O422" s="24"/>
      <c r="P422" s="24"/>
      <c r="Q422" s="154">
        <v>0.00923</v>
      </c>
      <c r="R422" s="154">
        <f>$Q$422*$H$422</f>
        <v>0.12922</v>
      </c>
      <c r="S422" s="154">
        <v>0</v>
      </c>
      <c r="T422" s="155">
        <f>$S$422*$H$422</f>
        <v>0</v>
      </c>
      <c r="AR422" s="89" t="s">
        <v>164</v>
      </c>
      <c r="AT422" s="89" t="s">
        <v>134</v>
      </c>
      <c r="AU422" s="89" t="s">
        <v>82</v>
      </c>
      <c r="AY422" s="6" t="s">
        <v>131</v>
      </c>
      <c r="BE422" s="156">
        <f>IF($N$422="základní",$J$422,0)</f>
        <v>0</v>
      </c>
      <c r="BF422" s="156">
        <f>IF($N$422="snížená",$J$422,0)</f>
        <v>0</v>
      </c>
      <c r="BG422" s="156">
        <f>IF($N$422="zákl. přenesená",$J$422,0)</f>
        <v>0</v>
      </c>
      <c r="BH422" s="156">
        <f>IF($N$422="sníž. přenesená",$J$422,0)</f>
        <v>0</v>
      </c>
      <c r="BI422" s="156">
        <f>IF($N$422="nulová",$J$422,0)</f>
        <v>0</v>
      </c>
      <c r="BJ422" s="89" t="s">
        <v>20</v>
      </c>
      <c r="BK422" s="156">
        <f>ROUND($I$422*$H$422,2)</f>
        <v>0</v>
      </c>
      <c r="BL422" s="89" t="s">
        <v>164</v>
      </c>
      <c r="BM422" s="89" t="s">
        <v>1285</v>
      </c>
    </row>
    <row r="423" spans="2:47" s="6" customFormat="1" ht="16.5" customHeight="1">
      <c r="B423" s="23"/>
      <c r="C423" s="24"/>
      <c r="D423" s="157" t="s">
        <v>140</v>
      </c>
      <c r="E423" s="24"/>
      <c r="F423" s="158" t="s">
        <v>1286</v>
      </c>
      <c r="G423" s="24"/>
      <c r="H423" s="24"/>
      <c r="J423" s="24"/>
      <c r="K423" s="24"/>
      <c r="L423" s="43"/>
      <c r="M423" s="56"/>
      <c r="N423" s="24"/>
      <c r="O423" s="24"/>
      <c r="P423" s="24"/>
      <c r="Q423" s="24"/>
      <c r="R423" s="24"/>
      <c r="S423" s="24"/>
      <c r="T423" s="57"/>
      <c r="AT423" s="6" t="s">
        <v>140</v>
      </c>
      <c r="AU423" s="6" t="s">
        <v>82</v>
      </c>
    </row>
    <row r="424" spans="2:65" s="6" customFormat="1" ht="15.75" customHeight="1">
      <c r="B424" s="23"/>
      <c r="C424" s="145" t="s">
        <v>1287</v>
      </c>
      <c r="D424" s="145" t="s">
        <v>134</v>
      </c>
      <c r="E424" s="146" t="s">
        <v>1288</v>
      </c>
      <c r="F424" s="147" t="s">
        <v>1289</v>
      </c>
      <c r="G424" s="148" t="s">
        <v>1279</v>
      </c>
      <c r="H424" s="149">
        <v>9</v>
      </c>
      <c r="I424" s="150"/>
      <c r="J424" s="151">
        <f>ROUND($I$424*$H$424,2)</f>
        <v>0</v>
      </c>
      <c r="K424" s="147"/>
      <c r="L424" s="43"/>
      <c r="M424" s="152"/>
      <c r="N424" s="153" t="s">
        <v>45</v>
      </c>
      <c r="O424" s="24"/>
      <c r="P424" s="24"/>
      <c r="Q424" s="154">
        <v>0.01168</v>
      </c>
      <c r="R424" s="154">
        <f>$Q$424*$H$424</f>
        <v>0.10511999999999999</v>
      </c>
      <c r="S424" s="154">
        <v>0</v>
      </c>
      <c r="T424" s="155">
        <f>$S$424*$H$424</f>
        <v>0</v>
      </c>
      <c r="AR424" s="89" t="s">
        <v>164</v>
      </c>
      <c r="AT424" s="89" t="s">
        <v>134</v>
      </c>
      <c r="AU424" s="89" t="s">
        <v>82</v>
      </c>
      <c r="AY424" s="6" t="s">
        <v>131</v>
      </c>
      <c r="BE424" s="156">
        <f>IF($N$424="základní",$J$424,0)</f>
        <v>0</v>
      </c>
      <c r="BF424" s="156">
        <f>IF($N$424="snížená",$J$424,0)</f>
        <v>0</v>
      </c>
      <c r="BG424" s="156">
        <f>IF($N$424="zákl. přenesená",$J$424,0)</f>
        <v>0</v>
      </c>
      <c r="BH424" s="156">
        <f>IF($N$424="sníž. přenesená",$J$424,0)</f>
        <v>0</v>
      </c>
      <c r="BI424" s="156">
        <f>IF($N$424="nulová",$J$424,0)</f>
        <v>0</v>
      </c>
      <c r="BJ424" s="89" t="s">
        <v>20</v>
      </c>
      <c r="BK424" s="156">
        <f>ROUND($I$424*$H$424,2)</f>
        <v>0</v>
      </c>
      <c r="BL424" s="89" t="s">
        <v>164</v>
      </c>
      <c r="BM424" s="89" t="s">
        <v>1290</v>
      </c>
    </row>
    <row r="425" spans="2:47" s="6" customFormat="1" ht="16.5" customHeight="1">
      <c r="B425" s="23"/>
      <c r="C425" s="24"/>
      <c r="D425" s="157" t="s">
        <v>140</v>
      </c>
      <c r="E425" s="24"/>
      <c r="F425" s="158" t="s">
        <v>1291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140</v>
      </c>
      <c r="AU425" s="6" t="s">
        <v>82</v>
      </c>
    </row>
    <row r="426" spans="2:63" s="132" customFormat="1" ht="30.75" customHeight="1">
      <c r="B426" s="133"/>
      <c r="C426" s="134"/>
      <c r="D426" s="134" t="s">
        <v>73</v>
      </c>
      <c r="E426" s="143" t="s">
        <v>1292</v>
      </c>
      <c r="F426" s="143" t="s">
        <v>1293</v>
      </c>
      <c r="G426" s="134"/>
      <c r="H426" s="134"/>
      <c r="J426" s="144">
        <f>$BK$426</f>
        <v>0</v>
      </c>
      <c r="K426" s="134"/>
      <c r="L426" s="137"/>
      <c r="M426" s="138"/>
      <c r="N426" s="134"/>
      <c r="O426" s="134"/>
      <c r="P426" s="139">
        <f>SUM($P$427:$P$428)</f>
        <v>0</v>
      </c>
      <c r="Q426" s="134"/>
      <c r="R426" s="139">
        <f>SUM($R$427:$R$428)</f>
        <v>0</v>
      </c>
      <c r="S426" s="134"/>
      <c r="T426" s="140">
        <f>SUM($T$427:$T$428)</f>
        <v>0</v>
      </c>
      <c r="AR426" s="141" t="s">
        <v>82</v>
      </c>
      <c r="AT426" s="141" t="s">
        <v>73</v>
      </c>
      <c r="AU426" s="141" t="s">
        <v>20</v>
      </c>
      <c r="AY426" s="141" t="s">
        <v>131</v>
      </c>
      <c r="BK426" s="142">
        <f>SUM($BK$427:$BK$428)</f>
        <v>0</v>
      </c>
    </row>
    <row r="427" spans="2:65" s="6" customFormat="1" ht="15.75" customHeight="1">
      <c r="B427" s="23"/>
      <c r="C427" s="145" t="s">
        <v>1294</v>
      </c>
      <c r="D427" s="145" t="s">
        <v>134</v>
      </c>
      <c r="E427" s="146" t="s">
        <v>1295</v>
      </c>
      <c r="F427" s="147" t="s">
        <v>1296</v>
      </c>
      <c r="G427" s="148" t="s">
        <v>137</v>
      </c>
      <c r="H427" s="149">
        <v>3</v>
      </c>
      <c r="I427" s="150"/>
      <c r="J427" s="151">
        <f>ROUND($I$427*$H$427,2)</f>
        <v>0</v>
      </c>
      <c r="K427" s="147"/>
      <c r="L427" s="43"/>
      <c r="M427" s="152"/>
      <c r="N427" s="153" t="s">
        <v>45</v>
      </c>
      <c r="O427" s="24"/>
      <c r="P427" s="24"/>
      <c r="Q427" s="154">
        <v>0</v>
      </c>
      <c r="R427" s="154">
        <f>$Q$427*$H$427</f>
        <v>0</v>
      </c>
      <c r="S427" s="154">
        <v>0</v>
      </c>
      <c r="T427" s="155">
        <f>$S$427*$H$427</f>
        <v>0</v>
      </c>
      <c r="AR427" s="89" t="s">
        <v>164</v>
      </c>
      <c r="AT427" s="89" t="s">
        <v>134</v>
      </c>
      <c r="AU427" s="89" t="s">
        <v>82</v>
      </c>
      <c r="AY427" s="6" t="s">
        <v>131</v>
      </c>
      <c r="BE427" s="156">
        <f>IF($N$427="základní",$J$427,0)</f>
        <v>0</v>
      </c>
      <c r="BF427" s="156">
        <f>IF($N$427="snížená",$J$427,0)</f>
        <v>0</v>
      </c>
      <c r="BG427" s="156">
        <f>IF($N$427="zákl. přenesená",$J$427,0)</f>
        <v>0</v>
      </c>
      <c r="BH427" s="156">
        <f>IF($N$427="sníž. přenesená",$J$427,0)</f>
        <v>0</v>
      </c>
      <c r="BI427" s="156">
        <f>IF($N$427="nulová",$J$427,0)</f>
        <v>0</v>
      </c>
      <c r="BJ427" s="89" t="s">
        <v>20</v>
      </c>
      <c r="BK427" s="156">
        <f>ROUND($I$427*$H$427,2)</f>
        <v>0</v>
      </c>
      <c r="BL427" s="89" t="s">
        <v>164</v>
      </c>
      <c r="BM427" s="89" t="s">
        <v>1297</v>
      </c>
    </row>
    <row r="428" spans="2:47" s="6" customFormat="1" ht="16.5" customHeight="1">
      <c r="B428" s="23"/>
      <c r="C428" s="24"/>
      <c r="D428" s="157" t="s">
        <v>140</v>
      </c>
      <c r="E428" s="24"/>
      <c r="F428" s="158" t="s">
        <v>1298</v>
      </c>
      <c r="G428" s="24"/>
      <c r="H428" s="24"/>
      <c r="J428" s="24"/>
      <c r="K428" s="24"/>
      <c r="L428" s="43"/>
      <c r="M428" s="56"/>
      <c r="N428" s="24"/>
      <c r="O428" s="24"/>
      <c r="P428" s="24"/>
      <c r="Q428" s="24"/>
      <c r="R428" s="24"/>
      <c r="S428" s="24"/>
      <c r="T428" s="57"/>
      <c r="AT428" s="6" t="s">
        <v>140</v>
      </c>
      <c r="AU428" s="6" t="s">
        <v>82</v>
      </c>
    </row>
    <row r="429" spans="2:63" s="132" customFormat="1" ht="30.75" customHeight="1">
      <c r="B429" s="133"/>
      <c r="C429" s="134"/>
      <c r="D429" s="134" t="s">
        <v>73</v>
      </c>
      <c r="E429" s="143" t="s">
        <v>1299</v>
      </c>
      <c r="F429" s="143" t="s">
        <v>1300</v>
      </c>
      <c r="G429" s="134"/>
      <c r="H429" s="134"/>
      <c r="J429" s="144">
        <f>$BK$429</f>
        <v>0</v>
      </c>
      <c r="K429" s="134"/>
      <c r="L429" s="137"/>
      <c r="M429" s="138"/>
      <c r="N429" s="134"/>
      <c r="O429" s="134"/>
      <c r="P429" s="139">
        <f>SUM($P$430:$P$433)</f>
        <v>0</v>
      </c>
      <c r="Q429" s="134"/>
      <c r="R429" s="139">
        <f>SUM($R$430:$R$433)</f>
        <v>60.00033</v>
      </c>
      <c r="S429" s="134"/>
      <c r="T429" s="140">
        <f>SUM($T$430:$T$433)</f>
        <v>0</v>
      </c>
      <c r="AR429" s="141" t="s">
        <v>82</v>
      </c>
      <c r="AT429" s="141" t="s">
        <v>73</v>
      </c>
      <c r="AU429" s="141" t="s">
        <v>20</v>
      </c>
      <c r="AY429" s="141" t="s">
        <v>131</v>
      </c>
      <c r="BK429" s="142">
        <f>SUM($BK$430:$BK$433)</f>
        <v>0</v>
      </c>
    </row>
    <row r="430" spans="2:65" s="6" customFormat="1" ht="15.75" customHeight="1">
      <c r="B430" s="23"/>
      <c r="C430" s="145" t="s">
        <v>1301</v>
      </c>
      <c r="D430" s="145" t="s">
        <v>134</v>
      </c>
      <c r="E430" s="146" t="s">
        <v>1302</v>
      </c>
      <c r="F430" s="147" t="s">
        <v>1303</v>
      </c>
      <c r="G430" s="148" t="s">
        <v>216</v>
      </c>
      <c r="H430" s="149">
        <v>3</v>
      </c>
      <c r="I430" s="150"/>
      <c r="J430" s="151">
        <f>ROUND($I$430*$H$430,2)</f>
        <v>0</v>
      </c>
      <c r="K430" s="147"/>
      <c r="L430" s="43"/>
      <c r="M430" s="152"/>
      <c r="N430" s="153" t="s">
        <v>45</v>
      </c>
      <c r="O430" s="24"/>
      <c r="P430" s="24"/>
      <c r="Q430" s="154">
        <v>0.00011</v>
      </c>
      <c r="R430" s="154">
        <f>$Q$430*$H$430</f>
        <v>0.00033</v>
      </c>
      <c r="S430" s="154">
        <v>0</v>
      </c>
      <c r="T430" s="155">
        <f>$S$430*$H$430</f>
        <v>0</v>
      </c>
      <c r="AR430" s="89" t="s">
        <v>164</v>
      </c>
      <c r="AT430" s="89" t="s">
        <v>134</v>
      </c>
      <c r="AU430" s="89" t="s">
        <v>82</v>
      </c>
      <c r="AY430" s="6" t="s">
        <v>131</v>
      </c>
      <c r="BE430" s="156">
        <f>IF($N$430="základní",$J$430,0)</f>
        <v>0</v>
      </c>
      <c r="BF430" s="156">
        <f>IF($N$430="snížená",$J$430,0)</f>
        <v>0</v>
      </c>
      <c r="BG430" s="156">
        <f>IF($N$430="zákl. přenesená",$J$430,0)</f>
        <v>0</v>
      </c>
      <c r="BH430" s="156">
        <f>IF($N$430="sníž. přenesená",$J$430,0)</f>
        <v>0</v>
      </c>
      <c r="BI430" s="156">
        <f>IF($N$430="nulová",$J$430,0)</f>
        <v>0</v>
      </c>
      <c r="BJ430" s="89" t="s">
        <v>20</v>
      </c>
      <c r="BK430" s="156">
        <f>ROUND($I$430*$H$430,2)</f>
        <v>0</v>
      </c>
      <c r="BL430" s="89" t="s">
        <v>164</v>
      </c>
      <c r="BM430" s="89" t="s">
        <v>1304</v>
      </c>
    </row>
    <row r="431" spans="2:47" s="6" customFormat="1" ht="16.5" customHeight="1">
      <c r="B431" s="23"/>
      <c r="C431" s="24"/>
      <c r="D431" s="157" t="s">
        <v>140</v>
      </c>
      <c r="E431" s="24"/>
      <c r="F431" s="158" t="s">
        <v>1305</v>
      </c>
      <c r="G431" s="24"/>
      <c r="H431" s="24"/>
      <c r="J431" s="24"/>
      <c r="K431" s="24"/>
      <c r="L431" s="43"/>
      <c r="M431" s="56"/>
      <c r="N431" s="24"/>
      <c r="O431" s="24"/>
      <c r="P431" s="24"/>
      <c r="Q431" s="24"/>
      <c r="R431" s="24"/>
      <c r="S431" s="24"/>
      <c r="T431" s="57"/>
      <c r="AT431" s="6" t="s">
        <v>140</v>
      </c>
      <c r="AU431" s="6" t="s">
        <v>82</v>
      </c>
    </row>
    <row r="432" spans="2:65" s="6" customFormat="1" ht="15.75" customHeight="1">
      <c r="B432" s="23"/>
      <c r="C432" s="159" t="s">
        <v>1306</v>
      </c>
      <c r="D432" s="159" t="s">
        <v>155</v>
      </c>
      <c r="E432" s="160" t="s">
        <v>1307</v>
      </c>
      <c r="F432" s="161" t="s">
        <v>1308</v>
      </c>
      <c r="G432" s="162" t="s">
        <v>288</v>
      </c>
      <c r="H432" s="163">
        <v>3</v>
      </c>
      <c r="I432" s="164"/>
      <c r="J432" s="165">
        <f>ROUND($I$432*$H$432,2)</f>
        <v>0</v>
      </c>
      <c r="K432" s="161"/>
      <c r="L432" s="166"/>
      <c r="M432" s="167"/>
      <c r="N432" s="168" t="s">
        <v>45</v>
      </c>
      <c r="O432" s="24"/>
      <c r="P432" s="24"/>
      <c r="Q432" s="154">
        <v>20</v>
      </c>
      <c r="R432" s="154">
        <f>$Q$432*$H$432</f>
        <v>60</v>
      </c>
      <c r="S432" s="154">
        <v>0</v>
      </c>
      <c r="T432" s="155">
        <f>$S$432*$H$432</f>
        <v>0</v>
      </c>
      <c r="AR432" s="89" t="s">
        <v>176</v>
      </c>
      <c r="AT432" s="89" t="s">
        <v>155</v>
      </c>
      <c r="AU432" s="89" t="s">
        <v>82</v>
      </c>
      <c r="AY432" s="6" t="s">
        <v>131</v>
      </c>
      <c r="BE432" s="156">
        <f>IF($N$432="základní",$J$432,0)</f>
        <v>0</v>
      </c>
      <c r="BF432" s="156">
        <f>IF($N$432="snížená",$J$432,0)</f>
        <v>0</v>
      </c>
      <c r="BG432" s="156">
        <f>IF($N$432="zákl. přenesená",$J$432,0)</f>
        <v>0</v>
      </c>
      <c r="BH432" s="156">
        <f>IF($N$432="sníž. přenesená",$J$432,0)</f>
        <v>0</v>
      </c>
      <c r="BI432" s="156">
        <f>IF($N$432="nulová",$J$432,0)</f>
        <v>0</v>
      </c>
      <c r="BJ432" s="89" t="s">
        <v>20</v>
      </c>
      <c r="BK432" s="156">
        <f>ROUND($I$432*$H$432,2)</f>
        <v>0</v>
      </c>
      <c r="BL432" s="89" t="s">
        <v>164</v>
      </c>
      <c r="BM432" s="89" t="s">
        <v>1309</v>
      </c>
    </row>
    <row r="433" spans="2:47" s="6" customFormat="1" ht="62.25" customHeight="1">
      <c r="B433" s="23"/>
      <c r="C433" s="24"/>
      <c r="D433" s="157" t="s">
        <v>140</v>
      </c>
      <c r="E433" s="24"/>
      <c r="F433" s="158" t="s">
        <v>1310</v>
      </c>
      <c r="G433" s="24"/>
      <c r="H433" s="24"/>
      <c r="J433" s="24"/>
      <c r="K433" s="24"/>
      <c r="L433" s="43"/>
      <c r="M433" s="56"/>
      <c r="N433" s="24"/>
      <c r="O433" s="24"/>
      <c r="P433" s="24"/>
      <c r="Q433" s="24"/>
      <c r="R433" s="24"/>
      <c r="S433" s="24"/>
      <c r="T433" s="57"/>
      <c r="AT433" s="6" t="s">
        <v>140</v>
      </c>
      <c r="AU433" s="6" t="s">
        <v>82</v>
      </c>
    </row>
    <row r="434" spans="2:63" s="132" customFormat="1" ht="30.75" customHeight="1">
      <c r="B434" s="133"/>
      <c r="C434" s="134"/>
      <c r="D434" s="134" t="s">
        <v>73</v>
      </c>
      <c r="E434" s="143" t="s">
        <v>1311</v>
      </c>
      <c r="F434" s="143" t="s">
        <v>1312</v>
      </c>
      <c r="G434" s="134"/>
      <c r="H434" s="134"/>
      <c r="J434" s="144">
        <f>$BK$434</f>
        <v>0</v>
      </c>
      <c r="K434" s="134"/>
      <c r="L434" s="137"/>
      <c r="M434" s="138"/>
      <c r="N434" s="134"/>
      <c r="O434" s="134"/>
      <c r="P434" s="139">
        <f>SUM($P$435:$P$440)</f>
        <v>0</v>
      </c>
      <c r="Q434" s="134"/>
      <c r="R434" s="139">
        <f>SUM($R$435:$R$440)</f>
        <v>0.0031000000000000003</v>
      </c>
      <c r="S434" s="134"/>
      <c r="T434" s="140">
        <f>SUM($T$435:$T$440)</f>
        <v>0</v>
      </c>
      <c r="AR434" s="141" t="s">
        <v>82</v>
      </c>
      <c r="AT434" s="141" t="s">
        <v>73</v>
      </c>
      <c r="AU434" s="141" t="s">
        <v>20</v>
      </c>
      <c r="AY434" s="141" t="s">
        <v>131</v>
      </c>
      <c r="BK434" s="142">
        <f>SUM($BK$435:$BK$440)</f>
        <v>0</v>
      </c>
    </row>
    <row r="435" spans="2:65" s="6" customFormat="1" ht="15.75" customHeight="1">
      <c r="B435" s="23"/>
      <c r="C435" s="145" t="s">
        <v>26</v>
      </c>
      <c r="D435" s="145" t="s">
        <v>134</v>
      </c>
      <c r="E435" s="146" t="s">
        <v>1313</v>
      </c>
      <c r="F435" s="147" t="s">
        <v>1314</v>
      </c>
      <c r="G435" s="148" t="s">
        <v>137</v>
      </c>
      <c r="H435" s="149">
        <v>4</v>
      </c>
      <c r="I435" s="150"/>
      <c r="J435" s="151">
        <f>ROUND($I$435*$H$435,2)</f>
        <v>0</v>
      </c>
      <c r="K435" s="147"/>
      <c r="L435" s="43"/>
      <c r="M435" s="152"/>
      <c r="N435" s="153" t="s">
        <v>45</v>
      </c>
      <c r="O435" s="24"/>
      <c r="P435" s="24"/>
      <c r="Q435" s="154">
        <v>0.00055</v>
      </c>
      <c r="R435" s="154">
        <f>$Q$435*$H$435</f>
        <v>0.0022</v>
      </c>
      <c r="S435" s="154">
        <v>0</v>
      </c>
      <c r="T435" s="155">
        <f>$S$435*$H$435</f>
        <v>0</v>
      </c>
      <c r="AR435" s="89" t="s">
        <v>164</v>
      </c>
      <c r="AT435" s="89" t="s">
        <v>134</v>
      </c>
      <c r="AU435" s="89" t="s">
        <v>82</v>
      </c>
      <c r="AY435" s="6" t="s">
        <v>131</v>
      </c>
      <c r="BE435" s="156">
        <f>IF($N$435="základní",$J$435,0)</f>
        <v>0</v>
      </c>
      <c r="BF435" s="156">
        <f>IF($N$435="snížená",$J$435,0)</f>
        <v>0</v>
      </c>
      <c r="BG435" s="156">
        <f>IF($N$435="zákl. přenesená",$J$435,0)</f>
        <v>0</v>
      </c>
      <c r="BH435" s="156">
        <f>IF($N$435="sníž. přenesená",$J$435,0)</f>
        <v>0</v>
      </c>
      <c r="BI435" s="156">
        <f>IF($N$435="nulová",$J$435,0)</f>
        <v>0</v>
      </c>
      <c r="BJ435" s="89" t="s">
        <v>20</v>
      </c>
      <c r="BK435" s="156">
        <f>ROUND($I$435*$H$435,2)</f>
        <v>0</v>
      </c>
      <c r="BL435" s="89" t="s">
        <v>164</v>
      </c>
      <c r="BM435" s="89" t="s">
        <v>1315</v>
      </c>
    </row>
    <row r="436" spans="2:47" s="6" customFormat="1" ht="27" customHeight="1">
      <c r="B436" s="23"/>
      <c r="C436" s="24"/>
      <c r="D436" s="157" t="s">
        <v>140</v>
      </c>
      <c r="E436" s="24"/>
      <c r="F436" s="158" t="s">
        <v>1316</v>
      </c>
      <c r="G436" s="24"/>
      <c r="H436" s="24"/>
      <c r="J436" s="24"/>
      <c r="K436" s="24"/>
      <c r="L436" s="43"/>
      <c r="M436" s="56"/>
      <c r="N436" s="24"/>
      <c r="O436" s="24"/>
      <c r="P436" s="24"/>
      <c r="Q436" s="24"/>
      <c r="R436" s="24"/>
      <c r="S436" s="24"/>
      <c r="T436" s="57"/>
      <c r="AT436" s="6" t="s">
        <v>140</v>
      </c>
      <c r="AU436" s="6" t="s">
        <v>82</v>
      </c>
    </row>
    <row r="437" spans="2:65" s="6" customFormat="1" ht="15.75" customHeight="1">
      <c r="B437" s="23"/>
      <c r="C437" s="145" t="s">
        <v>1317</v>
      </c>
      <c r="D437" s="145" t="s">
        <v>134</v>
      </c>
      <c r="E437" s="146" t="s">
        <v>1318</v>
      </c>
      <c r="F437" s="147" t="s">
        <v>1319</v>
      </c>
      <c r="G437" s="148" t="s">
        <v>137</v>
      </c>
      <c r="H437" s="149">
        <v>3</v>
      </c>
      <c r="I437" s="150"/>
      <c r="J437" s="151">
        <f>ROUND($I$437*$H$437,2)</f>
        <v>0</v>
      </c>
      <c r="K437" s="147"/>
      <c r="L437" s="43"/>
      <c r="M437" s="152"/>
      <c r="N437" s="153" t="s">
        <v>45</v>
      </c>
      <c r="O437" s="24"/>
      <c r="P437" s="24"/>
      <c r="Q437" s="154">
        <v>0.0003</v>
      </c>
      <c r="R437" s="154">
        <f>$Q$437*$H$437</f>
        <v>0.0009</v>
      </c>
      <c r="S437" s="154">
        <v>0</v>
      </c>
      <c r="T437" s="155">
        <f>$S$437*$H$437</f>
        <v>0</v>
      </c>
      <c r="AR437" s="89" t="s">
        <v>164</v>
      </c>
      <c r="AT437" s="89" t="s">
        <v>134</v>
      </c>
      <c r="AU437" s="89" t="s">
        <v>82</v>
      </c>
      <c r="AY437" s="6" t="s">
        <v>131</v>
      </c>
      <c r="BE437" s="156">
        <f>IF($N$437="základní",$J$437,0)</f>
        <v>0</v>
      </c>
      <c r="BF437" s="156">
        <f>IF($N$437="snížená",$J$437,0)</f>
        <v>0</v>
      </c>
      <c r="BG437" s="156">
        <f>IF($N$437="zákl. přenesená",$J$437,0)</f>
        <v>0</v>
      </c>
      <c r="BH437" s="156">
        <f>IF($N$437="sníž. přenesená",$J$437,0)</f>
        <v>0</v>
      </c>
      <c r="BI437" s="156">
        <f>IF($N$437="nulová",$J$437,0)</f>
        <v>0</v>
      </c>
      <c r="BJ437" s="89" t="s">
        <v>20</v>
      </c>
      <c r="BK437" s="156">
        <f>ROUND($I$437*$H$437,2)</f>
        <v>0</v>
      </c>
      <c r="BL437" s="89" t="s">
        <v>164</v>
      </c>
      <c r="BM437" s="89" t="s">
        <v>1320</v>
      </c>
    </row>
    <row r="438" spans="2:47" s="6" customFormat="1" ht="16.5" customHeight="1">
      <c r="B438" s="23"/>
      <c r="C438" s="24"/>
      <c r="D438" s="157" t="s">
        <v>140</v>
      </c>
      <c r="E438" s="24"/>
      <c r="F438" s="158" t="s">
        <v>1321</v>
      </c>
      <c r="G438" s="24"/>
      <c r="H438" s="24"/>
      <c r="J438" s="24"/>
      <c r="K438" s="24"/>
      <c r="L438" s="43"/>
      <c r="M438" s="56"/>
      <c r="N438" s="24"/>
      <c r="O438" s="24"/>
      <c r="P438" s="24"/>
      <c r="Q438" s="24"/>
      <c r="R438" s="24"/>
      <c r="S438" s="24"/>
      <c r="T438" s="57"/>
      <c r="AT438" s="6" t="s">
        <v>140</v>
      </c>
      <c r="AU438" s="6" t="s">
        <v>82</v>
      </c>
    </row>
    <row r="439" spans="2:65" s="6" customFormat="1" ht="15.75" customHeight="1">
      <c r="B439" s="23"/>
      <c r="C439" s="145" t="s">
        <v>1322</v>
      </c>
      <c r="D439" s="145" t="s">
        <v>134</v>
      </c>
      <c r="E439" s="146" t="s">
        <v>1323</v>
      </c>
      <c r="F439" s="147" t="s">
        <v>1324</v>
      </c>
      <c r="G439" s="148" t="s">
        <v>137</v>
      </c>
      <c r="H439" s="149">
        <v>4</v>
      </c>
      <c r="I439" s="150"/>
      <c r="J439" s="151">
        <f>ROUND($I$439*$H$439,2)</f>
        <v>0</v>
      </c>
      <c r="K439" s="147"/>
      <c r="L439" s="43"/>
      <c r="M439" s="152"/>
      <c r="N439" s="153" t="s">
        <v>45</v>
      </c>
      <c r="O439" s="24"/>
      <c r="P439" s="24"/>
      <c r="Q439" s="154">
        <v>0</v>
      </c>
      <c r="R439" s="154">
        <f>$Q$439*$H$439</f>
        <v>0</v>
      </c>
      <c r="S439" s="154">
        <v>0</v>
      </c>
      <c r="T439" s="155">
        <f>$S$439*$H$439</f>
        <v>0</v>
      </c>
      <c r="AR439" s="89" t="s">
        <v>164</v>
      </c>
      <c r="AT439" s="89" t="s">
        <v>134</v>
      </c>
      <c r="AU439" s="89" t="s">
        <v>82</v>
      </c>
      <c r="AY439" s="6" t="s">
        <v>131</v>
      </c>
      <c r="BE439" s="156">
        <f>IF($N$439="základní",$J$439,0)</f>
        <v>0</v>
      </c>
      <c r="BF439" s="156">
        <f>IF($N$439="snížená",$J$439,0)</f>
        <v>0</v>
      </c>
      <c r="BG439" s="156">
        <f>IF($N$439="zákl. přenesená",$J$439,0)</f>
        <v>0</v>
      </c>
      <c r="BH439" s="156">
        <f>IF($N$439="sníž. přenesená",$J$439,0)</f>
        <v>0</v>
      </c>
      <c r="BI439" s="156">
        <f>IF($N$439="nulová",$J$439,0)</f>
        <v>0</v>
      </c>
      <c r="BJ439" s="89" t="s">
        <v>20</v>
      </c>
      <c r="BK439" s="156">
        <f>ROUND($I$439*$H$439,2)</f>
        <v>0</v>
      </c>
      <c r="BL439" s="89" t="s">
        <v>164</v>
      </c>
      <c r="BM439" s="89" t="s">
        <v>1325</v>
      </c>
    </row>
    <row r="440" spans="2:47" s="6" customFormat="1" ht="16.5" customHeight="1">
      <c r="B440" s="23"/>
      <c r="C440" s="24"/>
      <c r="D440" s="157" t="s">
        <v>140</v>
      </c>
      <c r="E440" s="24"/>
      <c r="F440" s="158" t="s">
        <v>1326</v>
      </c>
      <c r="G440" s="24"/>
      <c r="H440" s="24"/>
      <c r="J440" s="24"/>
      <c r="K440" s="24"/>
      <c r="L440" s="43"/>
      <c r="M440" s="56"/>
      <c r="N440" s="24"/>
      <c r="O440" s="24"/>
      <c r="P440" s="24"/>
      <c r="Q440" s="24"/>
      <c r="R440" s="24"/>
      <c r="S440" s="24"/>
      <c r="T440" s="57"/>
      <c r="AT440" s="6" t="s">
        <v>140</v>
      </c>
      <c r="AU440" s="6" t="s">
        <v>82</v>
      </c>
    </row>
    <row r="441" spans="2:63" s="132" customFormat="1" ht="37.5" customHeight="1">
      <c r="B441" s="133"/>
      <c r="C441" s="134"/>
      <c r="D441" s="134" t="s">
        <v>73</v>
      </c>
      <c r="E441" s="135" t="s">
        <v>1327</v>
      </c>
      <c r="F441" s="135" t="s">
        <v>1328</v>
      </c>
      <c r="G441" s="134"/>
      <c r="H441" s="134"/>
      <c r="J441" s="136">
        <f>$BK$441</f>
        <v>0</v>
      </c>
      <c r="K441" s="134"/>
      <c r="L441" s="137"/>
      <c r="M441" s="138"/>
      <c r="N441" s="134"/>
      <c r="O441" s="134"/>
      <c r="P441" s="139">
        <f>SUM($P$442:$P$444)</f>
        <v>0</v>
      </c>
      <c r="Q441" s="134"/>
      <c r="R441" s="139">
        <f>SUM($R$442:$R$444)</f>
        <v>0</v>
      </c>
      <c r="S441" s="134"/>
      <c r="T441" s="140">
        <f>SUM($T$442:$T$444)</f>
        <v>0</v>
      </c>
      <c r="AR441" s="141" t="s">
        <v>138</v>
      </c>
      <c r="AT441" s="141" t="s">
        <v>73</v>
      </c>
      <c r="AU441" s="141" t="s">
        <v>74</v>
      </c>
      <c r="AY441" s="141" t="s">
        <v>131</v>
      </c>
      <c r="BK441" s="142">
        <f>SUM($BK$442:$BK$444)</f>
        <v>0</v>
      </c>
    </row>
    <row r="442" spans="2:65" s="6" customFormat="1" ht="15.75" customHeight="1">
      <c r="B442" s="23"/>
      <c r="C442" s="145" t="s">
        <v>1329</v>
      </c>
      <c r="D442" s="145" t="s">
        <v>134</v>
      </c>
      <c r="E442" s="146" t="s">
        <v>1330</v>
      </c>
      <c r="F442" s="147" t="s">
        <v>1331</v>
      </c>
      <c r="G442" s="148" t="s">
        <v>570</v>
      </c>
      <c r="H442" s="149">
        <v>1</v>
      </c>
      <c r="I442" s="150"/>
      <c r="J442" s="151">
        <f>ROUND($I$442*$H$442,2)</f>
        <v>0</v>
      </c>
      <c r="K442" s="147"/>
      <c r="L442" s="43"/>
      <c r="M442" s="152"/>
      <c r="N442" s="153" t="s">
        <v>45</v>
      </c>
      <c r="O442" s="24"/>
      <c r="P442" s="24"/>
      <c r="Q442" s="154">
        <v>0</v>
      </c>
      <c r="R442" s="154">
        <f>$Q$442*$H$442</f>
        <v>0</v>
      </c>
      <c r="S442" s="154">
        <v>0</v>
      </c>
      <c r="T442" s="155">
        <f>$S$442*$H$442</f>
        <v>0</v>
      </c>
      <c r="AR442" s="89" t="s">
        <v>1332</v>
      </c>
      <c r="AT442" s="89" t="s">
        <v>134</v>
      </c>
      <c r="AU442" s="89" t="s">
        <v>20</v>
      </c>
      <c r="AY442" s="6" t="s">
        <v>131</v>
      </c>
      <c r="BE442" s="156">
        <f>IF($N$442="základní",$J$442,0)</f>
        <v>0</v>
      </c>
      <c r="BF442" s="156">
        <f>IF($N$442="snížená",$J$442,0)</f>
        <v>0</v>
      </c>
      <c r="BG442" s="156">
        <f>IF($N$442="zákl. přenesená",$J$442,0)</f>
        <v>0</v>
      </c>
      <c r="BH442" s="156">
        <f>IF($N$442="sníž. přenesená",$J$442,0)</f>
        <v>0</v>
      </c>
      <c r="BI442" s="156">
        <f>IF($N$442="nulová",$J$442,0)</f>
        <v>0</v>
      </c>
      <c r="BJ442" s="89" t="s">
        <v>20</v>
      </c>
      <c r="BK442" s="156">
        <f>ROUND($I$442*$H$442,2)</f>
        <v>0</v>
      </c>
      <c r="BL442" s="89" t="s">
        <v>1332</v>
      </c>
      <c r="BM442" s="89" t="s">
        <v>1333</v>
      </c>
    </row>
    <row r="443" spans="2:47" s="6" customFormat="1" ht="16.5" customHeight="1">
      <c r="B443" s="23"/>
      <c r="C443" s="24"/>
      <c r="D443" s="157" t="s">
        <v>140</v>
      </c>
      <c r="E443" s="24"/>
      <c r="F443" s="158" t="s">
        <v>1331</v>
      </c>
      <c r="G443" s="24"/>
      <c r="H443" s="24"/>
      <c r="J443" s="24"/>
      <c r="K443" s="24"/>
      <c r="L443" s="43"/>
      <c r="M443" s="56"/>
      <c r="N443" s="24"/>
      <c r="O443" s="24"/>
      <c r="P443" s="24"/>
      <c r="Q443" s="24"/>
      <c r="R443" s="24"/>
      <c r="S443" s="24"/>
      <c r="T443" s="57"/>
      <c r="AT443" s="6" t="s">
        <v>140</v>
      </c>
      <c r="AU443" s="6" t="s">
        <v>20</v>
      </c>
    </row>
    <row r="444" spans="2:47" s="6" customFormat="1" ht="30.75" customHeight="1">
      <c r="B444" s="23"/>
      <c r="C444" s="24"/>
      <c r="D444" s="171" t="s">
        <v>549</v>
      </c>
      <c r="E444" s="24"/>
      <c r="F444" s="196" t="s">
        <v>1334</v>
      </c>
      <c r="G444" s="24"/>
      <c r="H444" s="24"/>
      <c r="J444" s="24"/>
      <c r="K444" s="24"/>
      <c r="L444" s="43"/>
      <c r="M444" s="178"/>
      <c r="N444" s="179"/>
      <c r="O444" s="179"/>
      <c r="P444" s="179"/>
      <c r="Q444" s="179"/>
      <c r="R444" s="179"/>
      <c r="S444" s="179"/>
      <c r="T444" s="180"/>
      <c r="AT444" s="6" t="s">
        <v>549</v>
      </c>
      <c r="AU444" s="6" t="s">
        <v>20</v>
      </c>
    </row>
    <row r="445" spans="2:12" s="6" customFormat="1" ht="7.5" customHeight="1">
      <c r="B445" s="38"/>
      <c r="C445" s="39"/>
      <c r="D445" s="39"/>
      <c r="E445" s="39"/>
      <c r="F445" s="39"/>
      <c r="G445" s="39"/>
      <c r="H445" s="39"/>
      <c r="I445" s="101"/>
      <c r="J445" s="39"/>
      <c r="K445" s="39"/>
      <c r="L445" s="43"/>
    </row>
    <row r="446" s="2" customFormat="1" ht="14.25" customHeight="1"/>
  </sheetData>
  <sheetProtection password="CC35" sheet="1" objects="1" scenarios="1" formatColumns="0" formatRows="0" sort="0" autoFilter="0"/>
  <autoFilter ref="C93:K93"/>
  <mergeCells count="9">
    <mergeCell ref="E86:H86"/>
    <mergeCell ref="G1:H1"/>
    <mergeCell ref="L2:V2"/>
    <mergeCell ref="E7:H7"/>
    <mergeCell ref="E9:H9"/>
    <mergeCell ref="E24:H24"/>
    <mergeCell ref="E45:H45"/>
    <mergeCell ref="E47:H47"/>
    <mergeCell ref="E84:H84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1494</v>
      </c>
      <c r="G1" s="318" t="s">
        <v>1495</v>
      </c>
      <c r="H1" s="318"/>
      <c r="I1" s="200"/>
      <c r="J1" s="201" t="s">
        <v>1496</v>
      </c>
      <c r="K1" s="199" t="s">
        <v>98</v>
      </c>
      <c r="L1" s="201" t="s">
        <v>1497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9" t="str">
        <f>'Rekapitulace stavby'!$K$6</f>
        <v>Oprava místní komunikace Nová</v>
      </c>
      <c r="F7" s="311"/>
      <c r="G7" s="311"/>
      <c r="H7" s="311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6" t="s">
        <v>1335</v>
      </c>
      <c r="F9" s="299"/>
      <c r="G9" s="299"/>
      <c r="H9" s="29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20.07.2018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 t="s">
        <v>32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4"/>
      <c r="F24" s="320"/>
      <c r="G24" s="320"/>
      <c r="H24" s="3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ROUND(SUM($BE$87:$BE$184),2)</f>
        <v>0</v>
      </c>
      <c r="G30" s="24"/>
      <c r="H30" s="24"/>
      <c r="I30" s="97">
        <v>0.21</v>
      </c>
      <c r="J30" s="96">
        <f>ROUND(SUM($BE$87:$BE$184)*$I$30,2)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ROUND(SUM($BF$87:$BF$184),2)</f>
        <v>0</v>
      </c>
      <c r="G31" s="24"/>
      <c r="H31" s="24"/>
      <c r="I31" s="97">
        <v>0.15</v>
      </c>
      <c r="J31" s="96">
        <f>ROUND(SUM($BF$87:$BF$184)*$I$31,2)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ROUND(SUM($BG$87:$BG$184),2)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ROUND(SUM($BH$87:$BH$184),2)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ROUND(SUM($BI$87:$BI$184),2)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9" t="str">
        <f>$E$7</f>
        <v>Oprava místní komunikace Nová</v>
      </c>
      <c r="F45" s="299"/>
      <c r="G45" s="299"/>
      <c r="H45" s="299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6" t="str">
        <f>$E$9</f>
        <v>SO 500 - Přeložka STL plynovodu</v>
      </c>
      <c r="F47" s="299"/>
      <c r="G47" s="299"/>
      <c r="H47" s="29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Velké Přílepy, ulice Nová, 252 63</v>
      </c>
      <c r="G49" s="24"/>
      <c r="H49" s="24"/>
      <c r="I49" s="88" t="s">
        <v>23</v>
      </c>
      <c r="J49" s="52" t="str">
        <f>IF($J$12="","",$J$12)</f>
        <v>20.07.2018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obec Velké Přílepy, Pražská 162, 252 64</v>
      </c>
      <c r="G51" s="24"/>
      <c r="H51" s="24"/>
      <c r="I51" s="88" t="s">
        <v>35</v>
      </c>
      <c r="J51" s="17" t="str">
        <f>$E$21</f>
        <v>Ing. Michal Hadraba, Chalúpeckého, 252 63  Roztoky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103</v>
      </c>
      <c r="D54" s="32"/>
      <c r="E54" s="32"/>
      <c r="F54" s="32"/>
      <c r="G54" s="32"/>
      <c r="H54" s="32"/>
      <c r="I54" s="106"/>
      <c r="J54" s="107" t="s">
        <v>104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105</v>
      </c>
      <c r="D56" s="24"/>
      <c r="E56" s="24"/>
      <c r="F56" s="24"/>
      <c r="G56" s="24"/>
      <c r="H56" s="24"/>
      <c r="J56" s="67">
        <f>ROUND($J$87,2)</f>
        <v>0</v>
      </c>
      <c r="K56" s="27"/>
      <c r="AU56" s="6" t="s">
        <v>106</v>
      </c>
    </row>
    <row r="57" spans="2:11" s="73" customFormat="1" ht="25.5" customHeight="1">
      <c r="B57" s="108"/>
      <c r="C57" s="109"/>
      <c r="D57" s="110" t="s">
        <v>107</v>
      </c>
      <c r="E57" s="110"/>
      <c r="F57" s="110"/>
      <c r="G57" s="110"/>
      <c r="H57" s="110"/>
      <c r="I57" s="111"/>
      <c r="J57" s="112">
        <f>ROUND($J$88,2)</f>
        <v>0</v>
      </c>
      <c r="K57" s="113"/>
    </row>
    <row r="58" spans="2:11" s="114" customFormat="1" ht="21" customHeight="1">
      <c r="B58" s="115"/>
      <c r="C58" s="116"/>
      <c r="D58" s="117" t="s">
        <v>108</v>
      </c>
      <c r="E58" s="117"/>
      <c r="F58" s="117"/>
      <c r="G58" s="117"/>
      <c r="H58" s="117"/>
      <c r="I58" s="118"/>
      <c r="J58" s="119">
        <f>ROUND($J$89,2)</f>
        <v>0</v>
      </c>
      <c r="K58" s="120"/>
    </row>
    <row r="59" spans="2:11" s="114" customFormat="1" ht="21" customHeight="1">
      <c r="B59" s="115"/>
      <c r="C59" s="116"/>
      <c r="D59" s="117" t="s">
        <v>110</v>
      </c>
      <c r="E59" s="117"/>
      <c r="F59" s="117"/>
      <c r="G59" s="117"/>
      <c r="H59" s="117"/>
      <c r="I59" s="118"/>
      <c r="J59" s="119">
        <f>ROUND($J$120,2)</f>
        <v>0</v>
      </c>
      <c r="K59" s="120"/>
    </row>
    <row r="60" spans="2:11" s="114" customFormat="1" ht="21" customHeight="1">
      <c r="B60" s="115"/>
      <c r="C60" s="116"/>
      <c r="D60" s="117" t="s">
        <v>413</v>
      </c>
      <c r="E60" s="117"/>
      <c r="F60" s="117"/>
      <c r="G60" s="117"/>
      <c r="H60" s="117"/>
      <c r="I60" s="118"/>
      <c r="J60" s="119">
        <f>ROUND($J$124,2)</f>
        <v>0</v>
      </c>
      <c r="K60" s="120"/>
    </row>
    <row r="61" spans="2:11" s="114" customFormat="1" ht="21" customHeight="1">
      <c r="B61" s="115"/>
      <c r="C61" s="116"/>
      <c r="D61" s="117" t="s">
        <v>112</v>
      </c>
      <c r="E61" s="117"/>
      <c r="F61" s="117"/>
      <c r="G61" s="117"/>
      <c r="H61" s="117"/>
      <c r="I61" s="118"/>
      <c r="J61" s="119">
        <f>ROUND($J$166,2)</f>
        <v>0</v>
      </c>
      <c r="K61" s="120"/>
    </row>
    <row r="62" spans="2:11" s="114" customFormat="1" ht="15.75" customHeight="1">
      <c r="B62" s="115"/>
      <c r="C62" s="116"/>
      <c r="D62" s="117" t="s">
        <v>113</v>
      </c>
      <c r="E62" s="117"/>
      <c r="F62" s="117"/>
      <c r="G62" s="117"/>
      <c r="H62" s="117"/>
      <c r="I62" s="118"/>
      <c r="J62" s="119">
        <f>ROUND($J$167,2)</f>
        <v>0</v>
      </c>
      <c r="K62" s="120"/>
    </row>
    <row r="63" spans="2:11" s="73" customFormat="1" ht="25.5" customHeight="1">
      <c r="B63" s="108"/>
      <c r="C63" s="109"/>
      <c r="D63" s="110" t="s">
        <v>647</v>
      </c>
      <c r="E63" s="110"/>
      <c r="F63" s="110"/>
      <c r="G63" s="110"/>
      <c r="H63" s="110"/>
      <c r="I63" s="111"/>
      <c r="J63" s="112">
        <f>ROUND($J$170,2)</f>
        <v>0</v>
      </c>
      <c r="K63" s="113"/>
    </row>
    <row r="64" spans="2:11" s="114" customFormat="1" ht="21" customHeight="1">
      <c r="B64" s="115"/>
      <c r="C64" s="116"/>
      <c r="D64" s="117" t="s">
        <v>1336</v>
      </c>
      <c r="E64" s="117"/>
      <c r="F64" s="117"/>
      <c r="G64" s="117"/>
      <c r="H64" s="117"/>
      <c r="I64" s="118"/>
      <c r="J64" s="119">
        <f>ROUND($J$171,2)</f>
        <v>0</v>
      </c>
      <c r="K64" s="120"/>
    </row>
    <row r="65" spans="2:11" s="73" customFormat="1" ht="25.5" customHeight="1">
      <c r="B65" s="108"/>
      <c r="C65" s="109"/>
      <c r="D65" s="110" t="s">
        <v>1337</v>
      </c>
      <c r="E65" s="110"/>
      <c r="F65" s="110"/>
      <c r="G65" s="110"/>
      <c r="H65" s="110"/>
      <c r="I65" s="111"/>
      <c r="J65" s="112">
        <f>ROUND($J$176,2)</f>
        <v>0</v>
      </c>
      <c r="K65" s="113"/>
    </row>
    <row r="66" spans="2:11" s="114" customFormat="1" ht="21" customHeight="1">
      <c r="B66" s="115"/>
      <c r="C66" s="116"/>
      <c r="D66" s="117" t="s">
        <v>1338</v>
      </c>
      <c r="E66" s="117"/>
      <c r="F66" s="117"/>
      <c r="G66" s="117"/>
      <c r="H66" s="117"/>
      <c r="I66" s="118"/>
      <c r="J66" s="119">
        <f>ROUND($J$177,2)</f>
        <v>0</v>
      </c>
      <c r="K66" s="120"/>
    </row>
    <row r="67" spans="2:11" s="73" customFormat="1" ht="25.5" customHeight="1">
      <c r="B67" s="108"/>
      <c r="C67" s="109"/>
      <c r="D67" s="110" t="s">
        <v>655</v>
      </c>
      <c r="E67" s="110"/>
      <c r="F67" s="110"/>
      <c r="G67" s="110"/>
      <c r="H67" s="110"/>
      <c r="I67" s="111"/>
      <c r="J67" s="112">
        <f>ROUND($J$182,2)</f>
        <v>0</v>
      </c>
      <c r="K67" s="113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101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103"/>
      <c r="J73" s="42"/>
      <c r="K73" s="42"/>
      <c r="L73" s="43"/>
    </row>
    <row r="74" spans="2:12" s="6" customFormat="1" ht="37.5" customHeight="1">
      <c r="B74" s="23"/>
      <c r="C74" s="12" t="s">
        <v>114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15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319" t="str">
        <f>$E$7</f>
        <v>Oprava místní komunikace Nová</v>
      </c>
      <c r="F77" s="299"/>
      <c r="G77" s="299"/>
      <c r="H77" s="299"/>
      <c r="J77" s="24"/>
      <c r="K77" s="24"/>
      <c r="L77" s="43"/>
    </row>
    <row r="78" spans="2:12" s="6" customFormat="1" ht="15" customHeight="1">
      <c r="B78" s="23"/>
      <c r="C78" s="19" t="s">
        <v>100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>
      <c r="B79" s="23"/>
      <c r="C79" s="24"/>
      <c r="D79" s="24"/>
      <c r="E79" s="296" t="str">
        <f>$E$9</f>
        <v>SO 500 - Přeložka STL plynovodu</v>
      </c>
      <c r="F79" s="299"/>
      <c r="G79" s="299"/>
      <c r="H79" s="299"/>
      <c r="J79" s="24"/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8.75" customHeight="1">
      <c r="B81" s="23"/>
      <c r="C81" s="19" t="s">
        <v>21</v>
      </c>
      <c r="D81" s="24"/>
      <c r="E81" s="24"/>
      <c r="F81" s="17" t="str">
        <f>$F$12</f>
        <v>Velké Přílepy, ulice Nová, 252 63</v>
      </c>
      <c r="G81" s="24"/>
      <c r="H81" s="24"/>
      <c r="I81" s="88" t="s">
        <v>23</v>
      </c>
      <c r="J81" s="52" t="str">
        <f>IF($J$12="","",$J$12)</f>
        <v>20.07.2018</v>
      </c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.75" customHeight="1">
      <c r="B83" s="23"/>
      <c r="C83" s="19" t="s">
        <v>27</v>
      </c>
      <c r="D83" s="24"/>
      <c r="E83" s="24"/>
      <c r="F83" s="17" t="str">
        <f>$E$15</f>
        <v>obec Velké Přílepy, Pražská 162, 252 64</v>
      </c>
      <c r="G83" s="24"/>
      <c r="H83" s="24"/>
      <c r="I83" s="88" t="s">
        <v>35</v>
      </c>
      <c r="J83" s="17" t="str">
        <f>$E$21</f>
        <v>Ing. Michal Hadraba, Chalúpeckého, 252 63  Roztoky</v>
      </c>
      <c r="K83" s="24"/>
      <c r="L83" s="43"/>
    </row>
    <row r="84" spans="2:12" s="6" customFormat="1" ht="15" customHeight="1">
      <c r="B84" s="23"/>
      <c r="C84" s="19" t="s">
        <v>33</v>
      </c>
      <c r="D84" s="24"/>
      <c r="E84" s="24"/>
      <c r="F84" s="17">
        <f>IF($E$18="","",$E$18)</f>
      </c>
      <c r="G84" s="24"/>
      <c r="H84" s="24"/>
      <c r="J84" s="24"/>
      <c r="K84" s="24"/>
      <c r="L84" s="43"/>
    </row>
    <row r="85" spans="2:12" s="6" customFormat="1" ht="11.2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20" s="121" customFormat="1" ht="30" customHeight="1">
      <c r="B86" s="122"/>
      <c r="C86" s="123" t="s">
        <v>115</v>
      </c>
      <c r="D86" s="124" t="s">
        <v>59</v>
      </c>
      <c r="E86" s="124" t="s">
        <v>55</v>
      </c>
      <c r="F86" s="124" t="s">
        <v>116</v>
      </c>
      <c r="G86" s="124" t="s">
        <v>117</v>
      </c>
      <c r="H86" s="124" t="s">
        <v>118</v>
      </c>
      <c r="I86" s="125" t="s">
        <v>119</v>
      </c>
      <c r="J86" s="124" t="s">
        <v>120</v>
      </c>
      <c r="K86" s="126" t="s">
        <v>121</v>
      </c>
      <c r="L86" s="127"/>
      <c r="M86" s="59" t="s">
        <v>122</v>
      </c>
      <c r="N86" s="60" t="s">
        <v>44</v>
      </c>
      <c r="O86" s="60" t="s">
        <v>123</v>
      </c>
      <c r="P86" s="60" t="s">
        <v>124</v>
      </c>
      <c r="Q86" s="60" t="s">
        <v>125</v>
      </c>
      <c r="R86" s="60" t="s">
        <v>126</v>
      </c>
      <c r="S86" s="60" t="s">
        <v>127</v>
      </c>
      <c r="T86" s="61" t="s">
        <v>128</v>
      </c>
    </row>
    <row r="87" spans="2:63" s="6" customFormat="1" ht="30" customHeight="1">
      <c r="B87" s="23"/>
      <c r="C87" s="66" t="s">
        <v>105</v>
      </c>
      <c r="D87" s="24"/>
      <c r="E87" s="24"/>
      <c r="F87" s="24"/>
      <c r="G87" s="24"/>
      <c r="H87" s="24"/>
      <c r="J87" s="128">
        <f>$BK$87</f>
        <v>0</v>
      </c>
      <c r="K87" s="24"/>
      <c r="L87" s="43"/>
      <c r="M87" s="63"/>
      <c r="N87" s="64"/>
      <c r="O87" s="64"/>
      <c r="P87" s="129">
        <f>$P$88+$P$170+$P$176+$P$182</f>
        <v>0</v>
      </c>
      <c r="Q87" s="64"/>
      <c r="R87" s="129">
        <f>$R$88+$R$170+$R$176+$R$182</f>
        <v>69.45424876999999</v>
      </c>
      <c r="S87" s="64"/>
      <c r="T87" s="130">
        <f>$T$88+$T$170+$T$176+$T$182</f>
        <v>0</v>
      </c>
      <c r="AT87" s="6" t="s">
        <v>73</v>
      </c>
      <c r="AU87" s="6" t="s">
        <v>106</v>
      </c>
      <c r="BK87" s="131">
        <f>$BK$88+$BK$170+$BK$176+$BK$182</f>
        <v>0</v>
      </c>
    </row>
    <row r="88" spans="2:63" s="132" customFormat="1" ht="37.5" customHeight="1">
      <c r="B88" s="133"/>
      <c r="C88" s="134"/>
      <c r="D88" s="134" t="s">
        <v>73</v>
      </c>
      <c r="E88" s="135" t="s">
        <v>129</v>
      </c>
      <c r="F88" s="135" t="s">
        <v>130</v>
      </c>
      <c r="G88" s="134"/>
      <c r="H88" s="134"/>
      <c r="J88" s="136">
        <f>$BK$88</f>
        <v>0</v>
      </c>
      <c r="K88" s="134"/>
      <c r="L88" s="137"/>
      <c r="M88" s="138"/>
      <c r="N88" s="134"/>
      <c r="O88" s="134"/>
      <c r="P88" s="139">
        <f>$P$89+$P$120+$P$124+$P$166</f>
        <v>0</v>
      </c>
      <c r="Q88" s="134"/>
      <c r="R88" s="139">
        <f>$R$89+$R$120+$R$124+$R$166</f>
        <v>69.45229877</v>
      </c>
      <c r="S88" s="134"/>
      <c r="T88" s="140">
        <f>$T$89+$T$120+$T$124+$T$166</f>
        <v>0</v>
      </c>
      <c r="AR88" s="141" t="s">
        <v>20</v>
      </c>
      <c r="AT88" s="141" t="s">
        <v>73</v>
      </c>
      <c r="AU88" s="141" t="s">
        <v>74</v>
      </c>
      <c r="AY88" s="141" t="s">
        <v>131</v>
      </c>
      <c r="BK88" s="142">
        <f>$BK$89+$BK$120+$BK$124+$BK$166</f>
        <v>0</v>
      </c>
    </row>
    <row r="89" spans="2:63" s="132" customFormat="1" ht="21" customHeight="1">
      <c r="B89" s="133"/>
      <c r="C89" s="134"/>
      <c r="D89" s="134" t="s">
        <v>73</v>
      </c>
      <c r="E89" s="143" t="s">
        <v>20</v>
      </c>
      <c r="F89" s="143" t="s">
        <v>132</v>
      </c>
      <c r="G89" s="134"/>
      <c r="H89" s="134"/>
      <c r="J89" s="144">
        <f>$BK$89</f>
        <v>0</v>
      </c>
      <c r="K89" s="134"/>
      <c r="L89" s="137"/>
      <c r="M89" s="138"/>
      <c r="N89" s="134"/>
      <c r="O89" s="134"/>
      <c r="P89" s="139">
        <f>SUM($P$90:$P$119)</f>
        <v>0</v>
      </c>
      <c r="Q89" s="134"/>
      <c r="R89" s="139">
        <f>SUM($R$90:$R$119)</f>
        <v>54.727</v>
      </c>
      <c r="S89" s="134"/>
      <c r="T89" s="140">
        <f>SUM($T$90:$T$119)</f>
        <v>0</v>
      </c>
      <c r="AR89" s="141" t="s">
        <v>20</v>
      </c>
      <c r="AT89" s="141" t="s">
        <v>73</v>
      </c>
      <c r="AU89" s="141" t="s">
        <v>20</v>
      </c>
      <c r="AY89" s="141" t="s">
        <v>131</v>
      </c>
      <c r="BK89" s="142">
        <f>SUM($BK$90:$BK$119)</f>
        <v>0</v>
      </c>
    </row>
    <row r="90" spans="2:65" s="6" customFormat="1" ht="15.75" customHeight="1">
      <c r="B90" s="23"/>
      <c r="C90" s="145" t="s">
        <v>20</v>
      </c>
      <c r="D90" s="145" t="s">
        <v>134</v>
      </c>
      <c r="E90" s="146" t="s">
        <v>1339</v>
      </c>
      <c r="F90" s="147" t="s">
        <v>1340</v>
      </c>
      <c r="G90" s="148" t="s">
        <v>173</v>
      </c>
      <c r="H90" s="149">
        <v>94.776</v>
      </c>
      <c r="I90" s="150"/>
      <c r="J90" s="151">
        <f>ROUND($I$90*$H$90,2)</f>
        <v>0</v>
      </c>
      <c r="K90" s="147"/>
      <c r="L90" s="43"/>
      <c r="M90" s="152"/>
      <c r="N90" s="153" t="s">
        <v>45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138</v>
      </c>
      <c r="AT90" s="89" t="s">
        <v>134</v>
      </c>
      <c r="AU90" s="89" t="s">
        <v>82</v>
      </c>
      <c r="AY90" s="6" t="s">
        <v>131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138</v>
      </c>
      <c r="BM90" s="89" t="s">
        <v>1341</v>
      </c>
    </row>
    <row r="91" spans="2:47" s="6" customFormat="1" ht="27" customHeight="1">
      <c r="B91" s="23"/>
      <c r="C91" s="24"/>
      <c r="D91" s="157" t="s">
        <v>140</v>
      </c>
      <c r="E91" s="24"/>
      <c r="F91" s="158" t="s">
        <v>1342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140</v>
      </c>
      <c r="AU91" s="6" t="s">
        <v>82</v>
      </c>
    </row>
    <row r="92" spans="2:51" s="6" customFormat="1" ht="15.75" customHeight="1">
      <c r="B92" s="169"/>
      <c r="C92" s="170"/>
      <c r="D92" s="171" t="s">
        <v>162</v>
      </c>
      <c r="E92" s="170"/>
      <c r="F92" s="172" t="s">
        <v>1343</v>
      </c>
      <c r="G92" s="170"/>
      <c r="H92" s="173">
        <v>94.776</v>
      </c>
      <c r="J92" s="170"/>
      <c r="K92" s="170"/>
      <c r="L92" s="174"/>
      <c r="M92" s="175"/>
      <c r="N92" s="170"/>
      <c r="O92" s="170"/>
      <c r="P92" s="170"/>
      <c r="Q92" s="170"/>
      <c r="R92" s="170"/>
      <c r="S92" s="170"/>
      <c r="T92" s="176"/>
      <c r="AT92" s="177" t="s">
        <v>162</v>
      </c>
      <c r="AU92" s="177" t="s">
        <v>82</v>
      </c>
      <c r="AV92" s="177" t="s">
        <v>82</v>
      </c>
      <c r="AW92" s="177" t="s">
        <v>106</v>
      </c>
      <c r="AX92" s="177" t="s">
        <v>20</v>
      </c>
      <c r="AY92" s="177" t="s">
        <v>131</v>
      </c>
    </row>
    <row r="93" spans="2:65" s="6" customFormat="1" ht="15.75" customHeight="1">
      <c r="B93" s="23"/>
      <c r="C93" s="145" t="s">
        <v>25</v>
      </c>
      <c r="D93" s="145" t="s">
        <v>134</v>
      </c>
      <c r="E93" s="146" t="s">
        <v>366</v>
      </c>
      <c r="F93" s="147" t="s">
        <v>367</v>
      </c>
      <c r="G93" s="148" t="s">
        <v>173</v>
      </c>
      <c r="H93" s="149">
        <v>56.771</v>
      </c>
      <c r="I93" s="150"/>
      <c r="J93" s="151">
        <f>ROUND($I$93*$H$93,2)</f>
        <v>0</v>
      </c>
      <c r="K93" s="147"/>
      <c r="L93" s="43"/>
      <c r="M93" s="152"/>
      <c r="N93" s="153" t="s">
        <v>45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138</v>
      </c>
      <c r="AT93" s="89" t="s">
        <v>134</v>
      </c>
      <c r="AU93" s="89" t="s">
        <v>82</v>
      </c>
      <c r="AY93" s="6" t="s">
        <v>131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138</v>
      </c>
      <c r="BM93" s="89" t="s">
        <v>1344</v>
      </c>
    </row>
    <row r="94" spans="2:47" s="6" customFormat="1" ht="27" customHeight="1">
      <c r="B94" s="23"/>
      <c r="C94" s="24"/>
      <c r="D94" s="157" t="s">
        <v>140</v>
      </c>
      <c r="E94" s="24"/>
      <c r="F94" s="158" t="s">
        <v>454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140</v>
      </c>
      <c r="AU94" s="6" t="s">
        <v>82</v>
      </c>
    </row>
    <row r="95" spans="2:51" s="6" customFormat="1" ht="15.75" customHeight="1">
      <c r="B95" s="169"/>
      <c r="C95" s="170"/>
      <c r="D95" s="171" t="s">
        <v>162</v>
      </c>
      <c r="E95" s="170"/>
      <c r="F95" s="172" t="s">
        <v>1343</v>
      </c>
      <c r="G95" s="170"/>
      <c r="H95" s="173">
        <v>94.776</v>
      </c>
      <c r="J95" s="170"/>
      <c r="K95" s="170"/>
      <c r="L95" s="174"/>
      <c r="M95" s="175"/>
      <c r="N95" s="170"/>
      <c r="O95" s="170"/>
      <c r="P95" s="170"/>
      <c r="Q95" s="170"/>
      <c r="R95" s="170"/>
      <c r="S95" s="170"/>
      <c r="T95" s="176"/>
      <c r="AT95" s="177" t="s">
        <v>162</v>
      </c>
      <c r="AU95" s="177" t="s">
        <v>82</v>
      </c>
      <c r="AV95" s="177" t="s">
        <v>82</v>
      </c>
      <c r="AW95" s="177" t="s">
        <v>106</v>
      </c>
      <c r="AX95" s="177" t="s">
        <v>74</v>
      </c>
      <c r="AY95" s="177" t="s">
        <v>131</v>
      </c>
    </row>
    <row r="96" spans="2:51" s="6" customFormat="1" ht="15.75" customHeight="1">
      <c r="B96" s="169"/>
      <c r="C96" s="170"/>
      <c r="D96" s="171" t="s">
        <v>162</v>
      </c>
      <c r="E96" s="170"/>
      <c r="F96" s="172" t="s">
        <v>1345</v>
      </c>
      <c r="G96" s="170"/>
      <c r="H96" s="173">
        <v>-7.601</v>
      </c>
      <c r="J96" s="170"/>
      <c r="K96" s="170"/>
      <c r="L96" s="174"/>
      <c r="M96" s="175"/>
      <c r="N96" s="170"/>
      <c r="O96" s="170"/>
      <c r="P96" s="170"/>
      <c r="Q96" s="170"/>
      <c r="R96" s="170"/>
      <c r="S96" s="170"/>
      <c r="T96" s="176"/>
      <c r="AT96" s="177" t="s">
        <v>162</v>
      </c>
      <c r="AU96" s="177" t="s">
        <v>82</v>
      </c>
      <c r="AV96" s="177" t="s">
        <v>82</v>
      </c>
      <c r="AW96" s="177" t="s">
        <v>106</v>
      </c>
      <c r="AX96" s="177" t="s">
        <v>74</v>
      </c>
      <c r="AY96" s="177" t="s">
        <v>131</v>
      </c>
    </row>
    <row r="97" spans="2:51" s="6" customFormat="1" ht="15.75" customHeight="1">
      <c r="B97" s="169"/>
      <c r="C97" s="170"/>
      <c r="D97" s="171" t="s">
        <v>162</v>
      </c>
      <c r="E97" s="170"/>
      <c r="F97" s="172" t="s">
        <v>1346</v>
      </c>
      <c r="G97" s="170"/>
      <c r="H97" s="173">
        <v>-30.404</v>
      </c>
      <c r="J97" s="170"/>
      <c r="K97" s="170"/>
      <c r="L97" s="174"/>
      <c r="M97" s="175"/>
      <c r="N97" s="170"/>
      <c r="O97" s="170"/>
      <c r="P97" s="170"/>
      <c r="Q97" s="170"/>
      <c r="R97" s="170"/>
      <c r="S97" s="170"/>
      <c r="T97" s="176"/>
      <c r="AT97" s="177" t="s">
        <v>162</v>
      </c>
      <c r="AU97" s="177" t="s">
        <v>82</v>
      </c>
      <c r="AV97" s="177" t="s">
        <v>82</v>
      </c>
      <c r="AW97" s="177" t="s">
        <v>106</v>
      </c>
      <c r="AX97" s="177" t="s">
        <v>74</v>
      </c>
      <c r="AY97" s="177" t="s">
        <v>131</v>
      </c>
    </row>
    <row r="98" spans="2:51" s="6" customFormat="1" ht="15.75" customHeight="1">
      <c r="B98" s="181"/>
      <c r="C98" s="182"/>
      <c r="D98" s="171" t="s">
        <v>162</v>
      </c>
      <c r="E98" s="182"/>
      <c r="F98" s="183" t="s">
        <v>429</v>
      </c>
      <c r="G98" s="182"/>
      <c r="H98" s="184">
        <v>56.771</v>
      </c>
      <c r="J98" s="182"/>
      <c r="K98" s="182"/>
      <c r="L98" s="185"/>
      <c r="M98" s="186"/>
      <c r="N98" s="182"/>
      <c r="O98" s="182"/>
      <c r="P98" s="182"/>
      <c r="Q98" s="182"/>
      <c r="R98" s="182"/>
      <c r="S98" s="182"/>
      <c r="T98" s="187"/>
      <c r="AT98" s="188" t="s">
        <v>162</v>
      </c>
      <c r="AU98" s="188" t="s">
        <v>82</v>
      </c>
      <c r="AV98" s="188" t="s">
        <v>138</v>
      </c>
      <c r="AW98" s="188" t="s">
        <v>106</v>
      </c>
      <c r="AX98" s="188" t="s">
        <v>20</v>
      </c>
      <c r="AY98" s="188" t="s">
        <v>131</v>
      </c>
    </row>
    <row r="99" spans="2:65" s="6" customFormat="1" ht="15.75" customHeight="1">
      <c r="B99" s="23"/>
      <c r="C99" s="145" t="s">
        <v>248</v>
      </c>
      <c r="D99" s="145" t="s">
        <v>134</v>
      </c>
      <c r="E99" s="146" t="s">
        <v>370</v>
      </c>
      <c r="F99" s="147" t="s">
        <v>371</v>
      </c>
      <c r="G99" s="148" t="s">
        <v>173</v>
      </c>
      <c r="H99" s="149">
        <v>76.01</v>
      </c>
      <c r="I99" s="150"/>
      <c r="J99" s="151">
        <f>ROUND($I$99*$H$99,2)</f>
        <v>0</v>
      </c>
      <c r="K99" s="147"/>
      <c r="L99" s="43"/>
      <c r="M99" s="152"/>
      <c r="N99" s="153" t="s">
        <v>45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138</v>
      </c>
      <c r="AT99" s="89" t="s">
        <v>134</v>
      </c>
      <c r="AU99" s="89" t="s">
        <v>82</v>
      </c>
      <c r="AY99" s="6" t="s">
        <v>131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138</v>
      </c>
      <c r="BM99" s="89" t="s">
        <v>1347</v>
      </c>
    </row>
    <row r="100" spans="2:51" s="6" customFormat="1" ht="15.75" customHeight="1">
      <c r="B100" s="169"/>
      <c r="C100" s="170"/>
      <c r="D100" s="157" t="s">
        <v>162</v>
      </c>
      <c r="E100" s="172"/>
      <c r="F100" s="172" t="s">
        <v>1348</v>
      </c>
      <c r="G100" s="170"/>
      <c r="H100" s="173">
        <v>15.202</v>
      </c>
      <c r="J100" s="170"/>
      <c r="K100" s="170"/>
      <c r="L100" s="174"/>
      <c r="M100" s="175"/>
      <c r="N100" s="170"/>
      <c r="O100" s="170"/>
      <c r="P100" s="170"/>
      <c r="Q100" s="170"/>
      <c r="R100" s="170"/>
      <c r="S100" s="170"/>
      <c r="T100" s="176"/>
      <c r="AT100" s="177" t="s">
        <v>162</v>
      </c>
      <c r="AU100" s="177" t="s">
        <v>82</v>
      </c>
      <c r="AV100" s="177" t="s">
        <v>82</v>
      </c>
      <c r="AW100" s="177" t="s">
        <v>106</v>
      </c>
      <c r="AX100" s="177" t="s">
        <v>74</v>
      </c>
      <c r="AY100" s="177" t="s">
        <v>131</v>
      </c>
    </row>
    <row r="101" spans="2:51" s="6" customFormat="1" ht="15.75" customHeight="1">
      <c r="B101" s="169"/>
      <c r="C101" s="170"/>
      <c r="D101" s="171" t="s">
        <v>162</v>
      </c>
      <c r="E101" s="170"/>
      <c r="F101" s="172" t="s">
        <v>1349</v>
      </c>
      <c r="G101" s="170"/>
      <c r="H101" s="173">
        <v>60.808</v>
      </c>
      <c r="J101" s="170"/>
      <c r="K101" s="170"/>
      <c r="L101" s="174"/>
      <c r="M101" s="175"/>
      <c r="N101" s="170"/>
      <c r="O101" s="170"/>
      <c r="P101" s="170"/>
      <c r="Q101" s="170"/>
      <c r="R101" s="170"/>
      <c r="S101" s="170"/>
      <c r="T101" s="176"/>
      <c r="AT101" s="177" t="s">
        <v>162</v>
      </c>
      <c r="AU101" s="177" t="s">
        <v>82</v>
      </c>
      <c r="AV101" s="177" t="s">
        <v>82</v>
      </c>
      <c r="AW101" s="177" t="s">
        <v>106</v>
      </c>
      <c r="AX101" s="177" t="s">
        <v>74</v>
      </c>
      <c r="AY101" s="177" t="s">
        <v>131</v>
      </c>
    </row>
    <row r="102" spans="2:51" s="6" customFormat="1" ht="15.75" customHeight="1">
      <c r="B102" s="189"/>
      <c r="C102" s="190"/>
      <c r="D102" s="171" t="s">
        <v>162</v>
      </c>
      <c r="E102" s="190"/>
      <c r="F102" s="191" t="s">
        <v>1350</v>
      </c>
      <c r="G102" s="190"/>
      <c r="H102" s="190"/>
      <c r="J102" s="190"/>
      <c r="K102" s="190"/>
      <c r="L102" s="192"/>
      <c r="M102" s="193"/>
      <c r="N102" s="190"/>
      <c r="O102" s="190"/>
      <c r="P102" s="190"/>
      <c r="Q102" s="190"/>
      <c r="R102" s="190"/>
      <c r="S102" s="190"/>
      <c r="T102" s="194"/>
      <c r="AT102" s="195" t="s">
        <v>162</v>
      </c>
      <c r="AU102" s="195" t="s">
        <v>82</v>
      </c>
      <c r="AV102" s="195" t="s">
        <v>20</v>
      </c>
      <c r="AW102" s="195" t="s">
        <v>106</v>
      </c>
      <c r="AX102" s="195" t="s">
        <v>74</v>
      </c>
      <c r="AY102" s="195" t="s">
        <v>131</v>
      </c>
    </row>
    <row r="103" spans="2:51" s="6" customFormat="1" ht="15.75" customHeight="1">
      <c r="B103" s="181"/>
      <c r="C103" s="182"/>
      <c r="D103" s="171" t="s">
        <v>162</v>
      </c>
      <c r="E103" s="182"/>
      <c r="F103" s="183" t="s">
        <v>429</v>
      </c>
      <c r="G103" s="182"/>
      <c r="H103" s="184">
        <v>76.01</v>
      </c>
      <c r="J103" s="182"/>
      <c r="K103" s="182"/>
      <c r="L103" s="185"/>
      <c r="M103" s="186"/>
      <c r="N103" s="182"/>
      <c r="O103" s="182"/>
      <c r="P103" s="182"/>
      <c r="Q103" s="182"/>
      <c r="R103" s="182"/>
      <c r="S103" s="182"/>
      <c r="T103" s="187"/>
      <c r="AT103" s="188" t="s">
        <v>162</v>
      </c>
      <c r="AU103" s="188" t="s">
        <v>82</v>
      </c>
      <c r="AV103" s="188" t="s">
        <v>138</v>
      </c>
      <c r="AW103" s="188" t="s">
        <v>106</v>
      </c>
      <c r="AX103" s="188" t="s">
        <v>20</v>
      </c>
      <c r="AY103" s="188" t="s">
        <v>131</v>
      </c>
    </row>
    <row r="104" spans="2:65" s="6" customFormat="1" ht="15.75" customHeight="1">
      <c r="B104" s="23"/>
      <c r="C104" s="145" t="s">
        <v>159</v>
      </c>
      <c r="D104" s="145" t="s">
        <v>134</v>
      </c>
      <c r="E104" s="146" t="s">
        <v>1351</v>
      </c>
      <c r="F104" s="147" t="s">
        <v>1352</v>
      </c>
      <c r="G104" s="148" t="s">
        <v>173</v>
      </c>
      <c r="H104" s="149">
        <v>76.01</v>
      </c>
      <c r="I104" s="150"/>
      <c r="J104" s="151">
        <f>ROUND($I$104*$H$104,2)</f>
        <v>0</v>
      </c>
      <c r="K104" s="147"/>
      <c r="L104" s="43"/>
      <c r="M104" s="152"/>
      <c r="N104" s="153" t="s">
        <v>45</v>
      </c>
      <c r="O104" s="24"/>
      <c r="P104" s="24"/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138</v>
      </c>
      <c r="AT104" s="89" t="s">
        <v>134</v>
      </c>
      <c r="AU104" s="89" t="s">
        <v>82</v>
      </c>
      <c r="AY104" s="6" t="s">
        <v>131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138</v>
      </c>
      <c r="BM104" s="89" t="s">
        <v>1353</v>
      </c>
    </row>
    <row r="105" spans="2:47" s="6" customFormat="1" ht="16.5" customHeight="1">
      <c r="B105" s="23"/>
      <c r="C105" s="24"/>
      <c r="D105" s="157" t="s">
        <v>140</v>
      </c>
      <c r="E105" s="24"/>
      <c r="F105" s="158" t="s">
        <v>1354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140</v>
      </c>
      <c r="AU105" s="6" t="s">
        <v>82</v>
      </c>
    </row>
    <row r="106" spans="2:65" s="6" customFormat="1" ht="15.75" customHeight="1">
      <c r="B106" s="23"/>
      <c r="C106" s="145" t="s">
        <v>191</v>
      </c>
      <c r="D106" s="145" t="s">
        <v>134</v>
      </c>
      <c r="E106" s="146" t="s">
        <v>187</v>
      </c>
      <c r="F106" s="147" t="s">
        <v>188</v>
      </c>
      <c r="G106" s="148" t="s">
        <v>173</v>
      </c>
      <c r="H106" s="149">
        <v>94.776</v>
      </c>
      <c r="I106" s="150"/>
      <c r="J106" s="151">
        <f>ROUND($I$106*$H$106,2)</f>
        <v>0</v>
      </c>
      <c r="K106" s="147"/>
      <c r="L106" s="43"/>
      <c r="M106" s="152"/>
      <c r="N106" s="153" t="s">
        <v>45</v>
      </c>
      <c r="O106" s="24"/>
      <c r="P106" s="24"/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138</v>
      </c>
      <c r="AT106" s="89" t="s">
        <v>134</v>
      </c>
      <c r="AU106" s="89" t="s">
        <v>82</v>
      </c>
      <c r="AY106" s="6" t="s">
        <v>131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138</v>
      </c>
      <c r="BM106" s="89" t="s">
        <v>1355</v>
      </c>
    </row>
    <row r="107" spans="2:47" s="6" customFormat="1" ht="16.5" customHeight="1">
      <c r="B107" s="23"/>
      <c r="C107" s="24"/>
      <c r="D107" s="157" t="s">
        <v>140</v>
      </c>
      <c r="E107" s="24"/>
      <c r="F107" s="158" t="s">
        <v>188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140</v>
      </c>
      <c r="AU107" s="6" t="s">
        <v>82</v>
      </c>
    </row>
    <row r="108" spans="2:51" s="6" customFormat="1" ht="15.75" customHeight="1">
      <c r="B108" s="169"/>
      <c r="C108" s="170"/>
      <c r="D108" s="171" t="s">
        <v>162</v>
      </c>
      <c r="E108" s="170"/>
      <c r="F108" s="172" t="s">
        <v>1343</v>
      </c>
      <c r="G108" s="170"/>
      <c r="H108" s="173">
        <v>94.776</v>
      </c>
      <c r="J108" s="170"/>
      <c r="K108" s="170"/>
      <c r="L108" s="174"/>
      <c r="M108" s="175"/>
      <c r="N108" s="170"/>
      <c r="O108" s="170"/>
      <c r="P108" s="170"/>
      <c r="Q108" s="170"/>
      <c r="R108" s="170"/>
      <c r="S108" s="170"/>
      <c r="T108" s="176"/>
      <c r="AT108" s="177" t="s">
        <v>162</v>
      </c>
      <c r="AU108" s="177" t="s">
        <v>82</v>
      </c>
      <c r="AV108" s="177" t="s">
        <v>82</v>
      </c>
      <c r="AW108" s="177" t="s">
        <v>106</v>
      </c>
      <c r="AX108" s="177" t="s">
        <v>20</v>
      </c>
      <c r="AY108" s="177" t="s">
        <v>131</v>
      </c>
    </row>
    <row r="109" spans="2:65" s="6" customFormat="1" ht="15.75" customHeight="1">
      <c r="B109" s="23"/>
      <c r="C109" s="145" t="s">
        <v>283</v>
      </c>
      <c r="D109" s="145" t="s">
        <v>134</v>
      </c>
      <c r="E109" s="146" t="s">
        <v>192</v>
      </c>
      <c r="F109" s="147" t="s">
        <v>193</v>
      </c>
      <c r="G109" s="148" t="s">
        <v>158</v>
      </c>
      <c r="H109" s="149">
        <v>68.409</v>
      </c>
      <c r="I109" s="150"/>
      <c r="J109" s="151">
        <f>ROUND($I$109*$H$109,2)</f>
        <v>0</v>
      </c>
      <c r="K109" s="147"/>
      <c r="L109" s="43"/>
      <c r="M109" s="152"/>
      <c r="N109" s="153" t="s">
        <v>45</v>
      </c>
      <c r="O109" s="24"/>
      <c r="P109" s="24"/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138</v>
      </c>
      <c r="AT109" s="89" t="s">
        <v>134</v>
      </c>
      <c r="AU109" s="89" t="s">
        <v>82</v>
      </c>
      <c r="AY109" s="6" t="s">
        <v>131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138</v>
      </c>
      <c r="BM109" s="89" t="s">
        <v>1356</v>
      </c>
    </row>
    <row r="110" spans="2:47" s="6" customFormat="1" ht="16.5" customHeight="1">
      <c r="B110" s="23"/>
      <c r="C110" s="24"/>
      <c r="D110" s="157" t="s">
        <v>140</v>
      </c>
      <c r="E110" s="24"/>
      <c r="F110" s="158" t="s">
        <v>195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140</v>
      </c>
      <c r="AU110" s="6" t="s">
        <v>82</v>
      </c>
    </row>
    <row r="111" spans="2:51" s="6" customFormat="1" ht="15.75" customHeight="1">
      <c r="B111" s="169"/>
      <c r="C111" s="170"/>
      <c r="D111" s="171" t="s">
        <v>162</v>
      </c>
      <c r="E111" s="170"/>
      <c r="F111" s="172" t="s">
        <v>1357</v>
      </c>
      <c r="G111" s="170"/>
      <c r="H111" s="173">
        <v>7.601</v>
      </c>
      <c r="J111" s="170"/>
      <c r="K111" s="170"/>
      <c r="L111" s="174"/>
      <c r="M111" s="175"/>
      <c r="N111" s="170"/>
      <c r="O111" s="170"/>
      <c r="P111" s="170"/>
      <c r="Q111" s="170"/>
      <c r="R111" s="170"/>
      <c r="S111" s="170"/>
      <c r="T111" s="176"/>
      <c r="AT111" s="177" t="s">
        <v>162</v>
      </c>
      <c r="AU111" s="177" t="s">
        <v>82</v>
      </c>
      <c r="AV111" s="177" t="s">
        <v>82</v>
      </c>
      <c r="AW111" s="177" t="s">
        <v>106</v>
      </c>
      <c r="AX111" s="177" t="s">
        <v>74</v>
      </c>
      <c r="AY111" s="177" t="s">
        <v>131</v>
      </c>
    </row>
    <row r="112" spans="2:51" s="6" customFormat="1" ht="15.75" customHeight="1">
      <c r="B112" s="169"/>
      <c r="C112" s="170"/>
      <c r="D112" s="171" t="s">
        <v>162</v>
      </c>
      <c r="E112" s="170"/>
      <c r="F112" s="172" t="s">
        <v>1358</v>
      </c>
      <c r="G112" s="170"/>
      <c r="H112" s="173">
        <v>30.404</v>
      </c>
      <c r="J112" s="170"/>
      <c r="K112" s="170"/>
      <c r="L112" s="174"/>
      <c r="M112" s="175"/>
      <c r="N112" s="170"/>
      <c r="O112" s="170"/>
      <c r="P112" s="170"/>
      <c r="Q112" s="170"/>
      <c r="R112" s="170"/>
      <c r="S112" s="170"/>
      <c r="T112" s="176"/>
      <c r="AT112" s="177" t="s">
        <v>162</v>
      </c>
      <c r="AU112" s="177" t="s">
        <v>82</v>
      </c>
      <c r="AV112" s="177" t="s">
        <v>82</v>
      </c>
      <c r="AW112" s="177" t="s">
        <v>106</v>
      </c>
      <c r="AX112" s="177" t="s">
        <v>74</v>
      </c>
      <c r="AY112" s="177" t="s">
        <v>131</v>
      </c>
    </row>
    <row r="113" spans="2:51" s="6" customFormat="1" ht="15.75" customHeight="1">
      <c r="B113" s="169"/>
      <c r="C113" s="170"/>
      <c r="D113" s="171" t="s">
        <v>162</v>
      </c>
      <c r="E113" s="170"/>
      <c r="F113" s="172" t="s">
        <v>1359</v>
      </c>
      <c r="G113" s="170"/>
      <c r="H113" s="173">
        <v>68.409</v>
      </c>
      <c r="J113" s="170"/>
      <c r="K113" s="170"/>
      <c r="L113" s="174"/>
      <c r="M113" s="175"/>
      <c r="N113" s="170"/>
      <c r="O113" s="170"/>
      <c r="P113" s="170"/>
      <c r="Q113" s="170"/>
      <c r="R113" s="170"/>
      <c r="S113" s="170"/>
      <c r="T113" s="176"/>
      <c r="AT113" s="177" t="s">
        <v>162</v>
      </c>
      <c r="AU113" s="177" t="s">
        <v>82</v>
      </c>
      <c r="AV113" s="177" t="s">
        <v>82</v>
      </c>
      <c r="AW113" s="177" t="s">
        <v>74</v>
      </c>
      <c r="AX113" s="177" t="s">
        <v>20</v>
      </c>
      <c r="AY113" s="177" t="s">
        <v>131</v>
      </c>
    </row>
    <row r="114" spans="2:65" s="6" customFormat="1" ht="15.75" customHeight="1">
      <c r="B114" s="23"/>
      <c r="C114" s="145" t="s">
        <v>142</v>
      </c>
      <c r="D114" s="145" t="s">
        <v>134</v>
      </c>
      <c r="E114" s="146" t="s">
        <v>198</v>
      </c>
      <c r="F114" s="147" t="s">
        <v>199</v>
      </c>
      <c r="G114" s="148" t="s">
        <v>173</v>
      </c>
      <c r="H114" s="149">
        <v>30.404</v>
      </c>
      <c r="I114" s="150"/>
      <c r="J114" s="151">
        <f>ROUND($I$114*$H$114,2)</f>
        <v>0</v>
      </c>
      <c r="K114" s="147"/>
      <c r="L114" s="43"/>
      <c r="M114" s="152"/>
      <c r="N114" s="153" t="s">
        <v>45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138</v>
      </c>
      <c r="AT114" s="89" t="s">
        <v>134</v>
      </c>
      <c r="AU114" s="89" t="s">
        <v>82</v>
      </c>
      <c r="AY114" s="6" t="s">
        <v>131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138</v>
      </c>
      <c r="BM114" s="89" t="s">
        <v>1360</v>
      </c>
    </row>
    <row r="115" spans="2:47" s="6" customFormat="1" ht="27" customHeight="1">
      <c r="B115" s="23"/>
      <c r="C115" s="24"/>
      <c r="D115" s="157" t="s">
        <v>140</v>
      </c>
      <c r="E115" s="24"/>
      <c r="F115" s="158" t="s">
        <v>201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140</v>
      </c>
      <c r="AU115" s="6" t="s">
        <v>82</v>
      </c>
    </row>
    <row r="116" spans="2:51" s="6" customFormat="1" ht="15.75" customHeight="1">
      <c r="B116" s="169"/>
      <c r="C116" s="170"/>
      <c r="D116" s="171" t="s">
        <v>162</v>
      </c>
      <c r="E116" s="170"/>
      <c r="F116" s="172" t="s">
        <v>1358</v>
      </c>
      <c r="G116" s="170"/>
      <c r="H116" s="173">
        <v>30.404</v>
      </c>
      <c r="J116" s="170"/>
      <c r="K116" s="170"/>
      <c r="L116" s="174"/>
      <c r="M116" s="175"/>
      <c r="N116" s="170"/>
      <c r="O116" s="170"/>
      <c r="P116" s="170"/>
      <c r="Q116" s="170"/>
      <c r="R116" s="170"/>
      <c r="S116" s="170"/>
      <c r="T116" s="176"/>
      <c r="AT116" s="177" t="s">
        <v>162</v>
      </c>
      <c r="AU116" s="177" t="s">
        <v>82</v>
      </c>
      <c r="AV116" s="177" t="s">
        <v>82</v>
      </c>
      <c r="AW116" s="177" t="s">
        <v>106</v>
      </c>
      <c r="AX116" s="177" t="s">
        <v>20</v>
      </c>
      <c r="AY116" s="177" t="s">
        <v>131</v>
      </c>
    </row>
    <row r="117" spans="2:65" s="6" customFormat="1" ht="15.75" customHeight="1">
      <c r="B117" s="23"/>
      <c r="C117" s="159" t="s">
        <v>138</v>
      </c>
      <c r="D117" s="159" t="s">
        <v>155</v>
      </c>
      <c r="E117" s="160" t="s">
        <v>480</v>
      </c>
      <c r="F117" s="161" t="s">
        <v>481</v>
      </c>
      <c r="G117" s="162" t="s">
        <v>158</v>
      </c>
      <c r="H117" s="163">
        <v>54.727</v>
      </c>
      <c r="I117" s="164"/>
      <c r="J117" s="165">
        <f>ROUND($I$117*$H$117,2)</f>
        <v>0</v>
      </c>
      <c r="K117" s="161"/>
      <c r="L117" s="166"/>
      <c r="M117" s="167"/>
      <c r="N117" s="168" t="s">
        <v>45</v>
      </c>
      <c r="O117" s="24"/>
      <c r="P117" s="24"/>
      <c r="Q117" s="154">
        <v>1</v>
      </c>
      <c r="R117" s="154">
        <f>$Q$117*$H$117</f>
        <v>54.727</v>
      </c>
      <c r="S117" s="154">
        <v>0</v>
      </c>
      <c r="T117" s="155">
        <f>$S$117*$H$117</f>
        <v>0</v>
      </c>
      <c r="AR117" s="89" t="s">
        <v>159</v>
      </c>
      <c r="AT117" s="89" t="s">
        <v>155</v>
      </c>
      <c r="AU117" s="89" t="s">
        <v>82</v>
      </c>
      <c r="AY117" s="6" t="s">
        <v>131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138</v>
      </c>
      <c r="BM117" s="89" t="s">
        <v>1361</v>
      </c>
    </row>
    <row r="118" spans="2:47" s="6" customFormat="1" ht="16.5" customHeight="1">
      <c r="B118" s="23"/>
      <c r="C118" s="24"/>
      <c r="D118" s="157" t="s">
        <v>140</v>
      </c>
      <c r="E118" s="24"/>
      <c r="F118" s="158" t="s">
        <v>483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140</v>
      </c>
      <c r="AU118" s="6" t="s">
        <v>82</v>
      </c>
    </row>
    <row r="119" spans="2:51" s="6" customFormat="1" ht="15.75" customHeight="1">
      <c r="B119" s="169"/>
      <c r="C119" s="170"/>
      <c r="D119" s="171" t="s">
        <v>162</v>
      </c>
      <c r="E119" s="170"/>
      <c r="F119" s="172" t="s">
        <v>1362</v>
      </c>
      <c r="G119" s="170"/>
      <c r="H119" s="173">
        <v>54.727</v>
      </c>
      <c r="J119" s="170"/>
      <c r="K119" s="170"/>
      <c r="L119" s="174"/>
      <c r="M119" s="175"/>
      <c r="N119" s="170"/>
      <c r="O119" s="170"/>
      <c r="P119" s="170"/>
      <c r="Q119" s="170"/>
      <c r="R119" s="170"/>
      <c r="S119" s="170"/>
      <c r="T119" s="176"/>
      <c r="AT119" s="177" t="s">
        <v>162</v>
      </c>
      <c r="AU119" s="177" t="s">
        <v>82</v>
      </c>
      <c r="AV119" s="177" t="s">
        <v>82</v>
      </c>
      <c r="AW119" s="177" t="s">
        <v>74</v>
      </c>
      <c r="AX119" s="177" t="s">
        <v>20</v>
      </c>
      <c r="AY119" s="177" t="s">
        <v>131</v>
      </c>
    </row>
    <row r="120" spans="2:63" s="132" customFormat="1" ht="30.75" customHeight="1">
      <c r="B120" s="133"/>
      <c r="C120" s="134"/>
      <c r="D120" s="134" t="s">
        <v>73</v>
      </c>
      <c r="E120" s="143" t="s">
        <v>138</v>
      </c>
      <c r="F120" s="143" t="s">
        <v>242</v>
      </c>
      <c r="G120" s="134"/>
      <c r="H120" s="134"/>
      <c r="J120" s="144">
        <f>$BK$120</f>
        <v>0</v>
      </c>
      <c r="K120" s="134"/>
      <c r="L120" s="137"/>
      <c r="M120" s="138"/>
      <c r="N120" s="134"/>
      <c r="O120" s="134"/>
      <c r="P120" s="139">
        <f>SUM($P$121:$P$123)</f>
        <v>0</v>
      </c>
      <c r="Q120" s="134"/>
      <c r="R120" s="139">
        <f>SUM($R$121:$R$123)</f>
        <v>14.371742770000001</v>
      </c>
      <c r="S120" s="134"/>
      <c r="T120" s="140">
        <f>SUM($T$121:$T$123)</f>
        <v>0</v>
      </c>
      <c r="AR120" s="141" t="s">
        <v>20</v>
      </c>
      <c r="AT120" s="141" t="s">
        <v>73</v>
      </c>
      <c r="AU120" s="141" t="s">
        <v>20</v>
      </c>
      <c r="AY120" s="141" t="s">
        <v>131</v>
      </c>
      <c r="BK120" s="142">
        <f>SUM($BK$121:$BK$123)</f>
        <v>0</v>
      </c>
    </row>
    <row r="121" spans="2:65" s="6" customFormat="1" ht="15.75" customHeight="1">
      <c r="B121" s="23"/>
      <c r="C121" s="145" t="s">
        <v>82</v>
      </c>
      <c r="D121" s="145" t="s">
        <v>134</v>
      </c>
      <c r="E121" s="146" t="s">
        <v>506</v>
      </c>
      <c r="F121" s="147" t="s">
        <v>507</v>
      </c>
      <c r="G121" s="148" t="s">
        <v>173</v>
      </c>
      <c r="H121" s="149">
        <v>7.601</v>
      </c>
      <c r="I121" s="150"/>
      <c r="J121" s="151">
        <f>ROUND($I$121*$H$121,2)</f>
        <v>0</v>
      </c>
      <c r="K121" s="147"/>
      <c r="L121" s="43"/>
      <c r="M121" s="152"/>
      <c r="N121" s="153" t="s">
        <v>45</v>
      </c>
      <c r="O121" s="24"/>
      <c r="P121" s="24"/>
      <c r="Q121" s="154">
        <v>1.89077</v>
      </c>
      <c r="R121" s="154">
        <f>$Q$121*$H$121</f>
        <v>14.371742770000001</v>
      </c>
      <c r="S121" s="154">
        <v>0</v>
      </c>
      <c r="T121" s="155">
        <f>$S$121*$H$121</f>
        <v>0</v>
      </c>
      <c r="AR121" s="89" t="s">
        <v>138</v>
      </c>
      <c r="AT121" s="89" t="s">
        <v>134</v>
      </c>
      <c r="AU121" s="89" t="s">
        <v>82</v>
      </c>
      <c r="AY121" s="6" t="s">
        <v>131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138</v>
      </c>
      <c r="BM121" s="89" t="s">
        <v>1363</v>
      </c>
    </row>
    <row r="122" spans="2:47" s="6" customFormat="1" ht="16.5" customHeight="1">
      <c r="B122" s="23"/>
      <c r="C122" s="24"/>
      <c r="D122" s="157" t="s">
        <v>140</v>
      </c>
      <c r="E122" s="24"/>
      <c r="F122" s="158" t="s">
        <v>509</v>
      </c>
      <c r="G122" s="24"/>
      <c r="H122" s="24"/>
      <c r="J122" s="24"/>
      <c r="K122" s="24"/>
      <c r="L122" s="43"/>
      <c r="M122" s="56"/>
      <c r="N122" s="24"/>
      <c r="O122" s="24"/>
      <c r="P122" s="24"/>
      <c r="Q122" s="24"/>
      <c r="R122" s="24"/>
      <c r="S122" s="24"/>
      <c r="T122" s="57"/>
      <c r="AT122" s="6" t="s">
        <v>140</v>
      </c>
      <c r="AU122" s="6" t="s">
        <v>82</v>
      </c>
    </row>
    <row r="123" spans="2:51" s="6" customFormat="1" ht="15.75" customHeight="1">
      <c r="B123" s="169"/>
      <c r="C123" s="170"/>
      <c r="D123" s="171" t="s">
        <v>162</v>
      </c>
      <c r="E123" s="170"/>
      <c r="F123" s="172" t="s">
        <v>1357</v>
      </c>
      <c r="G123" s="170"/>
      <c r="H123" s="173">
        <v>7.601</v>
      </c>
      <c r="J123" s="170"/>
      <c r="K123" s="170"/>
      <c r="L123" s="174"/>
      <c r="M123" s="175"/>
      <c r="N123" s="170"/>
      <c r="O123" s="170"/>
      <c r="P123" s="170"/>
      <c r="Q123" s="170"/>
      <c r="R123" s="170"/>
      <c r="S123" s="170"/>
      <c r="T123" s="176"/>
      <c r="AT123" s="177" t="s">
        <v>162</v>
      </c>
      <c r="AU123" s="177" t="s">
        <v>82</v>
      </c>
      <c r="AV123" s="177" t="s">
        <v>82</v>
      </c>
      <c r="AW123" s="177" t="s">
        <v>106</v>
      </c>
      <c r="AX123" s="177" t="s">
        <v>20</v>
      </c>
      <c r="AY123" s="177" t="s">
        <v>131</v>
      </c>
    </row>
    <row r="124" spans="2:63" s="132" customFormat="1" ht="30.75" customHeight="1">
      <c r="B124" s="133"/>
      <c r="C124" s="134"/>
      <c r="D124" s="134" t="s">
        <v>73</v>
      </c>
      <c r="E124" s="143" t="s">
        <v>159</v>
      </c>
      <c r="F124" s="143" t="s">
        <v>538</v>
      </c>
      <c r="G124" s="134"/>
      <c r="H124" s="134"/>
      <c r="J124" s="144">
        <f>$BK$124</f>
        <v>0</v>
      </c>
      <c r="K124" s="134"/>
      <c r="L124" s="137"/>
      <c r="M124" s="138"/>
      <c r="N124" s="134"/>
      <c r="O124" s="134"/>
      <c r="P124" s="139">
        <f>SUM($P$125:$P$165)</f>
        <v>0</v>
      </c>
      <c r="Q124" s="134"/>
      <c r="R124" s="139">
        <f>SUM($R$125:$R$165)</f>
        <v>0.353556</v>
      </c>
      <c r="S124" s="134"/>
      <c r="T124" s="140">
        <f>SUM($T$125:$T$165)</f>
        <v>0</v>
      </c>
      <c r="AR124" s="141" t="s">
        <v>20</v>
      </c>
      <c r="AT124" s="141" t="s">
        <v>73</v>
      </c>
      <c r="AU124" s="141" t="s">
        <v>20</v>
      </c>
      <c r="AY124" s="141" t="s">
        <v>131</v>
      </c>
      <c r="BK124" s="142">
        <f>SUM($BK$125:$BK$165)</f>
        <v>0</v>
      </c>
    </row>
    <row r="125" spans="2:65" s="6" customFormat="1" ht="15.75" customHeight="1">
      <c r="B125" s="23"/>
      <c r="C125" s="145" t="s">
        <v>319</v>
      </c>
      <c r="D125" s="145" t="s">
        <v>134</v>
      </c>
      <c r="E125" s="146" t="s">
        <v>951</v>
      </c>
      <c r="F125" s="147" t="s">
        <v>952</v>
      </c>
      <c r="G125" s="148" t="s">
        <v>239</v>
      </c>
      <c r="H125" s="149">
        <v>24</v>
      </c>
      <c r="I125" s="150"/>
      <c r="J125" s="151">
        <f>ROUND($I$125*$H$125,2)</f>
        <v>0</v>
      </c>
      <c r="K125" s="147"/>
      <c r="L125" s="43"/>
      <c r="M125" s="152"/>
      <c r="N125" s="153" t="s">
        <v>45</v>
      </c>
      <c r="O125" s="24"/>
      <c r="P125" s="24"/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138</v>
      </c>
      <c r="AT125" s="89" t="s">
        <v>134</v>
      </c>
      <c r="AU125" s="89" t="s">
        <v>82</v>
      </c>
      <c r="AY125" s="6" t="s">
        <v>131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138</v>
      </c>
      <c r="BM125" s="89" t="s">
        <v>1364</v>
      </c>
    </row>
    <row r="126" spans="2:47" s="6" customFormat="1" ht="27" customHeight="1">
      <c r="B126" s="23"/>
      <c r="C126" s="24"/>
      <c r="D126" s="157" t="s">
        <v>140</v>
      </c>
      <c r="E126" s="24"/>
      <c r="F126" s="158" t="s">
        <v>954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140</v>
      </c>
      <c r="AU126" s="6" t="s">
        <v>82</v>
      </c>
    </row>
    <row r="127" spans="2:65" s="6" customFormat="1" ht="15.75" customHeight="1">
      <c r="B127" s="23"/>
      <c r="C127" s="159" t="s">
        <v>170</v>
      </c>
      <c r="D127" s="159" t="s">
        <v>155</v>
      </c>
      <c r="E127" s="160" t="s">
        <v>956</v>
      </c>
      <c r="F127" s="161" t="s">
        <v>957</v>
      </c>
      <c r="G127" s="162" t="s">
        <v>239</v>
      </c>
      <c r="H127" s="163">
        <v>24</v>
      </c>
      <c r="I127" s="164"/>
      <c r="J127" s="165">
        <f>ROUND($I$127*$H$127,2)</f>
        <v>0</v>
      </c>
      <c r="K127" s="161"/>
      <c r="L127" s="166"/>
      <c r="M127" s="167"/>
      <c r="N127" s="168" t="s">
        <v>45</v>
      </c>
      <c r="O127" s="24"/>
      <c r="P127" s="24"/>
      <c r="Q127" s="154">
        <v>0.00027</v>
      </c>
      <c r="R127" s="154">
        <f>$Q$127*$H$127</f>
        <v>0.00648</v>
      </c>
      <c r="S127" s="154">
        <v>0</v>
      </c>
      <c r="T127" s="155">
        <f>$S$127*$H$127</f>
        <v>0</v>
      </c>
      <c r="AR127" s="89" t="s">
        <v>159</v>
      </c>
      <c r="AT127" s="89" t="s">
        <v>155</v>
      </c>
      <c r="AU127" s="89" t="s">
        <v>82</v>
      </c>
      <c r="AY127" s="6" t="s">
        <v>131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20</v>
      </c>
      <c r="BK127" s="156">
        <f>ROUND($I$127*$H$127,2)</f>
        <v>0</v>
      </c>
      <c r="BL127" s="89" t="s">
        <v>138</v>
      </c>
      <c r="BM127" s="89" t="s">
        <v>1365</v>
      </c>
    </row>
    <row r="128" spans="2:47" s="6" customFormat="1" ht="16.5" customHeight="1">
      <c r="B128" s="23"/>
      <c r="C128" s="24"/>
      <c r="D128" s="157" t="s">
        <v>140</v>
      </c>
      <c r="E128" s="24"/>
      <c r="F128" s="158" t="s">
        <v>959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140</v>
      </c>
      <c r="AU128" s="6" t="s">
        <v>82</v>
      </c>
    </row>
    <row r="129" spans="2:65" s="6" customFormat="1" ht="15.75" customHeight="1">
      <c r="B129" s="23"/>
      <c r="C129" s="145" t="s">
        <v>176</v>
      </c>
      <c r="D129" s="145" t="s">
        <v>134</v>
      </c>
      <c r="E129" s="146" t="s">
        <v>960</v>
      </c>
      <c r="F129" s="147" t="s">
        <v>961</v>
      </c>
      <c r="G129" s="148" t="s">
        <v>239</v>
      </c>
      <c r="H129" s="149">
        <v>75</v>
      </c>
      <c r="I129" s="150"/>
      <c r="J129" s="151">
        <f>ROUND($I$129*$H$129,2)</f>
        <v>0</v>
      </c>
      <c r="K129" s="147"/>
      <c r="L129" s="43"/>
      <c r="M129" s="152"/>
      <c r="N129" s="153" t="s">
        <v>45</v>
      </c>
      <c r="O129" s="24"/>
      <c r="P129" s="24"/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138</v>
      </c>
      <c r="AT129" s="89" t="s">
        <v>134</v>
      </c>
      <c r="AU129" s="89" t="s">
        <v>82</v>
      </c>
      <c r="AY129" s="6" t="s">
        <v>131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20</v>
      </c>
      <c r="BK129" s="156">
        <f>ROUND($I$129*$H$129,2)</f>
        <v>0</v>
      </c>
      <c r="BL129" s="89" t="s">
        <v>138</v>
      </c>
      <c r="BM129" s="89" t="s">
        <v>1366</v>
      </c>
    </row>
    <row r="130" spans="2:47" s="6" customFormat="1" ht="27" customHeight="1">
      <c r="B130" s="23"/>
      <c r="C130" s="24"/>
      <c r="D130" s="157" t="s">
        <v>140</v>
      </c>
      <c r="E130" s="24"/>
      <c r="F130" s="158" t="s">
        <v>963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140</v>
      </c>
      <c r="AU130" s="6" t="s">
        <v>82</v>
      </c>
    </row>
    <row r="131" spans="2:65" s="6" customFormat="1" ht="15.75" customHeight="1">
      <c r="B131" s="23"/>
      <c r="C131" s="159" t="s">
        <v>181</v>
      </c>
      <c r="D131" s="159" t="s">
        <v>155</v>
      </c>
      <c r="E131" s="160" t="s">
        <v>1367</v>
      </c>
      <c r="F131" s="161" t="s">
        <v>1368</v>
      </c>
      <c r="G131" s="162" t="s">
        <v>239</v>
      </c>
      <c r="H131" s="163">
        <v>78</v>
      </c>
      <c r="I131" s="164"/>
      <c r="J131" s="165">
        <f>ROUND($I$131*$H$131,2)</f>
        <v>0</v>
      </c>
      <c r="K131" s="161"/>
      <c r="L131" s="166"/>
      <c r="M131" s="167"/>
      <c r="N131" s="168" t="s">
        <v>45</v>
      </c>
      <c r="O131" s="24"/>
      <c r="P131" s="24"/>
      <c r="Q131" s="154">
        <v>0.00106</v>
      </c>
      <c r="R131" s="154">
        <f>$Q$131*$H$131</f>
        <v>0.08268</v>
      </c>
      <c r="S131" s="154">
        <v>0</v>
      </c>
      <c r="T131" s="155">
        <f>$S$131*$H$131</f>
        <v>0</v>
      </c>
      <c r="AR131" s="89" t="s">
        <v>159</v>
      </c>
      <c r="AT131" s="89" t="s">
        <v>155</v>
      </c>
      <c r="AU131" s="89" t="s">
        <v>82</v>
      </c>
      <c r="AY131" s="6" t="s">
        <v>131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138</v>
      </c>
      <c r="BM131" s="89" t="s">
        <v>1369</v>
      </c>
    </row>
    <row r="132" spans="2:47" s="6" customFormat="1" ht="16.5" customHeight="1">
      <c r="B132" s="23"/>
      <c r="C132" s="24"/>
      <c r="D132" s="157" t="s">
        <v>140</v>
      </c>
      <c r="E132" s="24"/>
      <c r="F132" s="158" t="s">
        <v>1370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140</v>
      </c>
      <c r="AU132" s="6" t="s">
        <v>82</v>
      </c>
    </row>
    <row r="133" spans="2:65" s="6" customFormat="1" ht="15.75" customHeight="1">
      <c r="B133" s="23"/>
      <c r="C133" s="145" t="s">
        <v>230</v>
      </c>
      <c r="D133" s="145" t="s">
        <v>134</v>
      </c>
      <c r="E133" s="146" t="s">
        <v>1371</v>
      </c>
      <c r="F133" s="147" t="s">
        <v>1372</v>
      </c>
      <c r="G133" s="148" t="s">
        <v>239</v>
      </c>
      <c r="H133" s="149">
        <v>71.8</v>
      </c>
      <c r="I133" s="150"/>
      <c r="J133" s="151">
        <f>ROUND($I$133*$H$133,2)</f>
        <v>0</v>
      </c>
      <c r="K133" s="147"/>
      <c r="L133" s="43"/>
      <c r="M133" s="152"/>
      <c r="N133" s="153" t="s">
        <v>45</v>
      </c>
      <c r="O133" s="24"/>
      <c r="P133" s="24"/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138</v>
      </c>
      <c r="AT133" s="89" t="s">
        <v>134</v>
      </c>
      <c r="AU133" s="89" t="s">
        <v>82</v>
      </c>
      <c r="AY133" s="6" t="s">
        <v>131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20</v>
      </c>
      <c r="BK133" s="156">
        <f>ROUND($I$133*$H$133,2)</f>
        <v>0</v>
      </c>
      <c r="BL133" s="89" t="s">
        <v>138</v>
      </c>
      <c r="BM133" s="89" t="s">
        <v>1373</v>
      </c>
    </row>
    <row r="134" spans="2:47" s="6" customFormat="1" ht="27" customHeight="1">
      <c r="B134" s="23"/>
      <c r="C134" s="24"/>
      <c r="D134" s="157" t="s">
        <v>140</v>
      </c>
      <c r="E134" s="24"/>
      <c r="F134" s="158" t="s">
        <v>1374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140</v>
      </c>
      <c r="AU134" s="6" t="s">
        <v>82</v>
      </c>
    </row>
    <row r="135" spans="2:51" s="6" customFormat="1" ht="15.75" customHeight="1">
      <c r="B135" s="169"/>
      <c r="C135" s="170"/>
      <c r="D135" s="171" t="s">
        <v>162</v>
      </c>
      <c r="E135" s="170"/>
      <c r="F135" s="172" t="s">
        <v>1375</v>
      </c>
      <c r="G135" s="170"/>
      <c r="H135" s="173">
        <v>71.8</v>
      </c>
      <c r="J135" s="170"/>
      <c r="K135" s="170"/>
      <c r="L135" s="174"/>
      <c r="M135" s="175"/>
      <c r="N135" s="170"/>
      <c r="O135" s="170"/>
      <c r="P135" s="170"/>
      <c r="Q135" s="170"/>
      <c r="R135" s="170"/>
      <c r="S135" s="170"/>
      <c r="T135" s="176"/>
      <c r="AT135" s="177" t="s">
        <v>162</v>
      </c>
      <c r="AU135" s="177" t="s">
        <v>82</v>
      </c>
      <c r="AV135" s="177" t="s">
        <v>82</v>
      </c>
      <c r="AW135" s="177" t="s">
        <v>106</v>
      </c>
      <c r="AX135" s="177" t="s">
        <v>20</v>
      </c>
      <c r="AY135" s="177" t="s">
        <v>131</v>
      </c>
    </row>
    <row r="136" spans="2:65" s="6" customFormat="1" ht="15.75" customHeight="1">
      <c r="B136" s="23"/>
      <c r="C136" s="159" t="s">
        <v>236</v>
      </c>
      <c r="D136" s="159" t="s">
        <v>155</v>
      </c>
      <c r="E136" s="160" t="s">
        <v>1376</v>
      </c>
      <c r="F136" s="161" t="s">
        <v>1377</v>
      </c>
      <c r="G136" s="162" t="s">
        <v>239</v>
      </c>
      <c r="H136" s="163">
        <v>78</v>
      </c>
      <c r="I136" s="164"/>
      <c r="J136" s="165">
        <f>ROUND($I$136*$H$136,2)</f>
        <v>0</v>
      </c>
      <c r="K136" s="161"/>
      <c r="L136" s="166"/>
      <c r="M136" s="167"/>
      <c r="N136" s="168" t="s">
        <v>45</v>
      </c>
      <c r="O136" s="24"/>
      <c r="P136" s="24"/>
      <c r="Q136" s="154">
        <v>0.00318</v>
      </c>
      <c r="R136" s="154">
        <f>$Q$136*$H$136</f>
        <v>0.24804</v>
      </c>
      <c r="S136" s="154">
        <v>0</v>
      </c>
      <c r="T136" s="155">
        <f>$S$136*$H$136</f>
        <v>0</v>
      </c>
      <c r="AR136" s="89" t="s">
        <v>159</v>
      </c>
      <c r="AT136" s="89" t="s">
        <v>155</v>
      </c>
      <c r="AU136" s="89" t="s">
        <v>82</v>
      </c>
      <c r="AY136" s="6" t="s">
        <v>131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20</v>
      </c>
      <c r="BK136" s="156">
        <f>ROUND($I$136*$H$136,2)</f>
        <v>0</v>
      </c>
      <c r="BL136" s="89" t="s">
        <v>138</v>
      </c>
      <c r="BM136" s="89" t="s">
        <v>1378</v>
      </c>
    </row>
    <row r="137" spans="2:47" s="6" customFormat="1" ht="16.5" customHeight="1">
      <c r="B137" s="23"/>
      <c r="C137" s="24"/>
      <c r="D137" s="157" t="s">
        <v>140</v>
      </c>
      <c r="E137" s="24"/>
      <c r="F137" s="158" t="s">
        <v>1379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140</v>
      </c>
      <c r="AU137" s="6" t="s">
        <v>82</v>
      </c>
    </row>
    <row r="138" spans="2:65" s="6" customFormat="1" ht="15.75" customHeight="1">
      <c r="B138" s="23"/>
      <c r="C138" s="145" t="s">
        <v>254</v>
      </c>
      <c r="D138" s="145" t="s">
        <v>134</v>
      </c>
      <c r="E138" s="146" t="s">
        <v>978</v>
      </c>
      <c r="F138" s="147" t="s">
        <v>979</v>
      </c>
      <c r="G138" s="148" t="s">
        <v>288</v>
      </c>
      <c r="H138" s="149">
        <v>12</v>
      </c>
      <c r="I138" s="150"/>
      <c r="J138" s="151">
        <f>ROUND($I$138*$H$138,2)</f>
        <v>0</v>
      </c>
      <c r="K138" s="147"/>
      <c r="L138" s="43"/>
      <c r="M138" s="152"/>
      <c r="N138" s="153" t="s">
        <v>45</v>
      </c>
      <c r="O138" s="24"/>
      <c r="P138" s="24"/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138</v>
      </c>
      <c r="AT138" s="89" t="s">
        <v>134</v>
      </c>
      <c r="AU138" s="89" t="s">
        <v>82</v>
      </c>
      <c r="AY138" s="6" t="s">
        <v>131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20</v>
      </c>
      <c r="BK138" s="156">
        <f>ROUND($I$138*$H$138,2)</f>
        <v>0</v>
      </c>
      <c r="BL138" s="89" t="s">
        <v>138</v>
      </c>
      <c r="BM138" s="89" t="s">
        <v>1380</v>
      </c>
    </row>
    <row r="139" spans="2:47" s="6" customFormat="1" ht="27" customHeight="1">
      <c r="B139" s="23"/>
      <c r="C139" s="24"/>
      <c r="D139" s="157" t="s">
        <v>140</v>
      </c>
      <c r="E139" s="24"/>
      <c r="F139" s="158" t="s">
        <v>981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140</v>
      </c>
      <c r="AU139" s="6" t="s">
        <v>82</v>
      </c>
    </row>
    <row r="140" spans="2:65" s="6" customFormat="1" ht="15.75" customHeight="1">
      <c r="B140" s="23"/>
      <c r="C140" s="159" t="s">
        <v>6</v>
      </c>
      <c r="D140" s="159" t="s">
        <v>155</v>
      </c>
      <c r="E140" s="160" t="s">
        <v>1381</v>
      </c>
      <c r="F140" s="161" t="s">
        <v>1382</v>
      </c>
      <c r="G140" s="162" t="s">
        <v>288</v>
      </c>
      <c r="H140" s="163">
        <v>4</v>
      </c>
      <c r="I140" s="164"/>
      <c r="J140" s="165">
        <f>ROUND($I$140*$H$140,2)</f>
        <v>0</v>
      </c>
      <c r="K140" s="161"/>
      <c r="L140" s="166"/>
      <c r="M140" s="167"/>
      <c r="N140" s="168" t="s">
        <v>45</v>
      </c>
      <c r="O140" s="24"/>
      <c r="P140" s="24"/>
      <c r="Q140" s="154">
        <v>8.8E-05</v>
      </c>
      <c r="R140" s="154">
        <f>$Q$140*$H$140</f>
        <v>0.000352</v>
      </c>
      <c r="S140" s="154">
        <v>0</v>
      </c>
      <c r="T140" s="155">
        <f>$S$140*$H$140</f>
        <v>0</v>
      </c>
      <c r="AR140" s="89" t="s">
        <v>159</v>
      </c>
      <c r="AT140" s="89" t="s">
        <v>155</v>
      </c>
      <c r="AU140" s="89" t="s">
        <v>82</v>
      </c>
      <c r="AY140" s="6" t="s">
        <v>131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138</v>
      </c>
      <c r="BM140" s="89" t="s">
        <v>1383</v>
      </c>
    </row>
    <row r="141" spans="2:47" s="6" customFormat="1" ht="27" customHeight="1">
      <c r="B141" s="23"/>
      <c r="C141" s="24"/>
      <c r="D141" s="157" t="s">
        <v>140</v>
      </c>
      <c r="E141" s="24"/>
      <c r="F141" s="158" t="s">
        <v>1384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140</v>
      </c>
      <c r="AU141" s="6" t="s">
        <v>82</v>
      </c>
    </row>
    <row r="142" spans="2:65" s="6" customFormat="1" ht="15.75" customHeight="1">
      <c r="B142" s="23"/>
      <c r="C142" s="159" t="s">
        <v>263</v>
      </c>
      <c r="D142" s="159" t="s">
        <v>155</v>
      </c>
      <c r="E142" s="160" t="s">
        <v>1385</v>
      </c>
      <c r="F142" s="161" t="s">
        <v>1386</v>
      </c>
      <c r="G142" s="162" t="s">
        <v>288</v>
      </c>
      <c r="H142" s="163">
        <v>8</v>
      </c>
      <c r="I142" s="164"/>
      <c r="J142" s="165">
        <f>ROUND($I$142*$H$142,2)</f>
        <v>0</v>
      </c>
      <c r="K142" s="161"/>
      <c r="L142" s="166"/>
      <c r="M142" s="167"/>
      <c r="N142" s="168" t="s">
        <v>45</v>
      </c>
      <c r="O142" s="24"/>
      <c r="P142" s="24"/>
      <c r="Q142" s="154">
        <v>0.00038</v>
      </c>
      <c r="R142" s="154">
        <f>$Q$142*$H$142</f>
        <v>0.00304</v>
      </c>
      <c r="S142" s="154">
        <v>0</v>
      </c>
      <c r="T142" s="155">
        <f>$S$142*$H$142</f>
        <v>0</v>
      </c>
      <c r="AR142" s="89" t="s">
        <v>159</v>
      </c>
      <c r="AT142" s="89" t="s">
        <v>155</v>
      </c>
      <c r="AU142" s="89" t="s">
        <v>82</v>
      </c>
      <c r="AY142" s="6" t="s">
        <v>131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20</v>
      </c>
      <c r="BK142" s="156">
        <f>ROUND($I$142*$H$142,2)</f>
        <v>0</v>
      </c>
      <c r="BL142" s="89" t="s">
        <v>138</v>
      </c>
      <c r="BM142" s="89" t="s">
        <v>1387</v>
      </c>
    </row>
    <row r="143" spans="2:47" s="6" customFormat="1" ht="27" customHeight="1">
      <c r="B143" s="23"/>
      <c r="C143" s="24"/>
      <c r="D143" s="157" t="s">
        <v>140</v>
      </c>
      <c r="E143" s="24"/>
      <c r="F143" s="158" t="s">
        <v>1388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140</v>
      </c>
      <c r="AU143" s="6" t="s">
        <v>82</v>
      </c>
    </row>
    <row r="144" spans="2:65" s="6" customFormat="1" ht="15.75" customHeight="1">
      <c r="B144" s="23"/>
      <c r="C144" s="145" t="s">
        <v>249</v>
      </c>
      <c r="D144" s="145" t="s">
        <v>134</v>
      </c>
      <c r="E144" s="146" t="s">
        <v>987</v>
      </c>
      <c r="F144" s="147" t="s">
        <v>988</v>
      </c>
      <c r="G144" s="148" t="s">
        <v>288</v>
      </c>
      <c r="H144" s="149">
        <v>4</v>
      </c>
      <c r="I144" s="150"/>
      <c r="J144" s="151">
        <f>ROUND($I$144*$H$144,2)</f>
        <v>0</v>
      </c>
      <c r="K144" s="147"/>
      <c r="L144" s="43"/>
      <c r="M144" s="152"/>
      <c r="N144" s="153" t="s">
        <v>45</v>
      </c>
      <c r="O144" s="24"/>
      <c r="P144" s="24"/>
      <c r="Q144" s="154">
        <v>0</v>
      </c>
      <c r="R144" s="154">
        <f>$Q$144*$H$144</f>
        <v>0</v>
      </c>
      <c r="S144" s="154">
        <v>0</v>
      </c>
      <c r="T144" s="155">
        <f>$S$144*$H$144</f>
        <v>0</v>
      </c>
      <c r="AR144" s="89" t="s">
        <v>138</v>
      </c>
      <c r="AT144" s="89" t="s">
        <v>134</v>
      </c>
      <c r="AU144" s="89" t="s">
        <v>82</v>
      </c>
      <c r="AY144" s="6" t="s">
        <v>131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20</v>
      </c>
      <c r="BK144" s="156">
        <f>ROUND($I$144*$H$144,2)</f>
        <v>0</v>
      </c>
      <c r="BL144" s="89" t="s">
        <v>138</v>
      </c>
      <c r="BM144" s="89" t="s">
        <v>1389</v>
      </c>
    </row>
    <row r="145" spans="2:47" s="6" customFormat="1" ht="27" customHeight="1">
      <c r="B145" s="23"/>
      <c r="C145" s="24"/>
      <c r="D145" s="157" t="s">
        <v>140</v>
      </c>
      <c r="E145" s="24"/>
      <c r="F145" s="158" t="s">
        <v>990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140</v>
      </c>
      <c r="AU145" s="6" t="s">
        <v>82</v>
      </c>
    </row>
    <row r="146" spans="2:65" s="6" customFormat="1" ht="15.75" customHeight="1">
      <c r="B146" s="23"/>
      <c r="C146" s="159" t="s">
        <v>243</v>
      </c>
      <c r="D146" s="159" t="s">
        <v>155</v>
      </c>
      <c r="E146" s="160" t="s">
        <v>991</v>
      </c>
      <c r="F146" s="161" t="s">
        <v>992</v>
      </c>
      <c r="G146" s="162" t="s">
        <v>288</v>
      </c>
      <c r="H146" s="163">
        <v>4</v>
      </c>
      <c r="I146" s="164"/>
      <c r="J146" s="165">
        <f>ROUND($I$146*$H$146,2)</f>
        <v>0</v>
      </c>
      <c r="K146" s="161"/>
      <c r="L146" s="166"/>
      <c r="M146" s="167"/>
      <c r="N146" s="168" t="s">
        <v>45</v>
      </c>
      <c r="O146" s="24"/>
      <c r="P146" s="24"/>
      <c r="Q146" s="154">
        <v>0.000168</v>
      </c>
      <c r="R146" s="154">
        <f>$Q$146*$H$146</f>
        <v>0.000672</v>
      </c>
      <c r="S146" s="154">
        <v>0</v>
      </c>
      <c r="T146" s="155">
        <f>$S$146*$H$146</f>
        <v>0</v>
      </c>
      <c r="AR146" s="89" t="s">
        <v>159</v>
      </c>
      <c r="AT146" s="89" t="s">
        <v>155</v>
      </c>
      <c r="AU146" s="89" t="s">
        <v>82</v>
      </c>
      <c r="AY146" s="6" t="s">
        <v>131</v>
      </c>
      <c r="BE146" s="156">
        <f>IF($N$146="základní",$J$146,0)</f>
        <v>0</v>
      </c>
      <c r="BF146" s="156">
        <f>IF($N$146="snížená",$J$146,0)</f>
        <v>0</v>
      </c>
      <c r="BG146" s="156">
        <f>IF($N$146="zákl. přenesená",$J$146,0)</f>
        <v>0</v>
      </c>
      <c r="BH146" s="156">
        <f>IF($N$146="sníž. přenesená",$J$146,0)</f>
        <v>0</v>
      </c>
      <c r="BI146" s="156">
        <f>IF($N$146="nulová",$J$146,0)</f>
        <v>0</v>
      </c>
      <c r="BJ146" s="89" t="s">
        <v>20</v>
      </c>
      <c r="BK146" s="156">
        <f>ROUND($I$146*$H$146,2)</f>
        <v>0</v>
      </c>
      <c r="BL146" s="89" t="s">
        <v>138</v>
      </c>
      <c r="BM146" s="89" t="s">
        <v>1390</v>
      </c>
    </row>
    <row r="147" spans="2:47" s="6" customFormat="1" ht="27" customHeight="1">
      <c r="B147" s="23"/>
      <c r="C147" s="24"/>
      <c r="D147" s="157" t="s">
        <v>140</v>
      </c>
      <c r="E147" s="24"/>
      <c r="F147" s="158" t="s">
        <v>994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140</v>
      </c>
      <c r="AU147" s="6" t="s">
        <v>82</v>
      </c>
    </row>
    <row r="148" spans="2:65" s="6" customFormat="1" ht="15.75" customHeight="1">
      <c r="B148" s="23"/>
      <c r="C148" s="145" t="s">
        <v>278</v>
      </c>
      <c r="D148" s="145" t="s">
        <v>134</v>
      </c>
      <c r="E148" s="146" t="s">
        <v>1391</v>
      </c>
      <c r="F148" s="147" t="s">
        <v>1392</v>
      </c>
      <c r="G148" s="148" t="s">
        <v>288</v>
      </c>
      <c r="H148" s="149">
        <v>19</v>
      </c>
      <c r="I148" s="150"/>
      <c r="J148" s="151">
        <f>ROUND($I$148*$H$148,2)</f>
        <v>0</v>
      </c>
      <c r="K148" s="147"/>
      <c r="L148" s="43"/>
      <c r="M148" s="152"/>
      <c r="N148" s="153" t="s">
        <v>45</v>
      </c>
      <c r="O148" s="24"/>
      <c r="P148" s="24"/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138</v>
      </c>
      <c r="AT148" s="89" t="s">
        <v>134</v>
      </c>
      <c r="AU148" s="89" t="s">
        <v>82</v>
      </c>
      <c r="AY148" s="6" t="s">
        <v>131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20</v>
      </c>
      <c r="BK148" s="156">
        <f>ROUND($I$148*$H$148,2)</f>
        <v>0</v>
      </c>
      <c r="BL148" s="89" t="s">
        <v>138</v>
      </c>
      <c r="BM148" s="89" t="s">
        <v>1393</v>
      </c>
    </row>
    <row r="149" spans="2:47" s="6" customFormat="1" ht="27" customHeight="1">
      <c r="B149" s="23"/>
      <c r="C149" s="24"/>
      <c r="D149" s="157" t="s">
        <v>140</v>
      </c>
      <c r="E149" s="24"/>
      <c r="F149" s="158" t="s">
        <v>1394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140</v>
      </c>
      <c r="AU149" s="6" t="s">
        <v>82</v>
      </c>
    </row>
    <row r="150" spans="2:65" s="6" customFormat="1" ht="15.75" customHeight="1">
      <c r="B150" s="23"/>
      <c r="C150" s="159" t="s">
        <v>306</v>
      </c>
      <c r="D150" s="159" t="s">
        <v>155</v>
      </c>
      <c r="E150" s="160" t="s">
        <v>1395</v>
      </c>
      <c r="F150" s="161" t="s">
        <v>1396</v>
      </c>
      <c r="G150" s="162" t="s">
        <v>288</v>
      </c>
      <c r="H150" s="163">
        <v>4</v>
      </c>
      <c r="I150" s="164"/>
      <c r="J150" s="165">
        <f>ROUND($I$150*$H$150,2)</f>
        <v>0</v>
      </c>
      <c r="K150" s="161"/>
      <c r="L150" s="166"/>
      <c r="M150" s="167"/>
      <c r="N150" s="168" t="s">
        <v>45</v>
      </c>
      <c r="O150" s="24"/>
      <c r="P150" s="24"/>
      <c r="Q150" s="154">
        <v>0.000523</v>
      </c>
      <c r="R150" s="154">
        <f>$Q$150*$H$150</f>
        <v>0.002092</v>
      </c>
      <c r="S150" s="154">
        <v>0</v>
      </c>
      <c r="T150" s="155">
        <f>$S$150*$H$150</f>
        <v>0</v>
      </c>
      <c r="AR150" s="89" t="s">
        <v>159</v>
      </c>
      <c r="AT150" s="89" t="s">
        <v>155</v>
      </c>
      <c r="AU150" s="89" t="s">
        <v>82</v>
      </c>
      <c r="AY150" s="6" t="s">
        <v>131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20</v>
      </c>
      <c r="BK150" s="156">
        <f>ROUND($I$150*$H$150,2)</f>
        <v>0</v>
      </c>
      <c r="BL150" s="89" t="s">
        <v>138</v>
      </c>
      <c r="BM150" s="89" t="s">
        <v>1397</v>
      </c>
    </row>
    <row r="151" spans="2:47" s="6" customFormat="1" ht="27" customHeight="1">
      <c r="B151" s="23"/>
      <c r="C151" s="24"/>
      <c r="D151" s="157" t="s">
        <v>140</v>
      </c>
      <c r="E151" s="24"/>
      <c r="F151" s="158" t="s">
        <v>1398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140</v>
      </c>
      <c r="AU151" s="6" t="s">
        <v>82</v>
      </c>
    </row>
    <row r="152" spans="2:65" s="6" customFormat="1" ht="15.75" customHeight="1">
      <c r="B152" s="23"/>
      <c r="C152" s="159" t="s">
        <v>150</v>
      </c>
      <c r="D152" s="159" t="s">
        <v>155</v>
      </c>
      <c r="E152" s="160" t="s">
        <v>1399</v>
      </c>
      <c r="F152" s="161" t="s">
        <v>1400</v>
      </c>
      <c r="G152" s="162" t="s">
        <v>288</v>
      </c>
      <c r="H152" s="163">
        <v>3</v>
      </c>
      <c r="I152" s="164"/>
      <c r="J152" s="165">
        <f>ROUND($I$152*$H$152,2)</f>
        <v>0</v>
      </c>
      <c r="K152" s="161"/>
      <c r="L152" s="166"/>
      <c r="M152" s="167"/>
      <c r="N152" s="168" t="s">
        <v>45</v>
      </c>
      <c r="O152" s="24"/>
      <c r="P152" s="24"/>
      <c r="Q152" s="154">
        <v>0.00068</v>
      </c>
      <c r="R152" s="154">
        <f>$Q$152*$H$152</f>
        <v>0.00204</v>
      </c>
      <c r="S152" s="154">
        <v>0</v>
      </c>
      <c r="T152" s="155">
        <f>$S$152*$H$152</f>
        <v>0</v>
      </c>
      <c r="AR152" s="89" t="s">
        <v>159</v>
      </c>
      <c r="AT152" s="89" t="s">
        <v>155</v>
      </c>
      <c r="AU152" s="89" t="s">
        <v>82</v>
      </c>
      <c r="AY152" s="6" t="s">
        <v>131</v>
      </c>
      <c r="BE152" s="156">
        <f>IF($N$152="základní",$J$152,0)</f>
        <v>0</v>
      </c>
      <c r="BF152" s="156">
        <f>IF($N$152="snížená",$J$152,0)</f>
        <v>0</v>
      </c>
      <c r="BG152" s="156">
        <f>IF($N$152="zákl. přenesená",$J$152,0)</f>
        <v>0</v>
      </c>
      <c r="BH152" s="156">
        <f>IF($N$152="sníž. přenesená",$J$152,0)</f>
        <v>0</v>
      </c>
      <c r="BI152" s="156">
        <f>IF($N$152="nulová",$J$152,0)</f>
        <v>0</v>
      </c>
      <c r="BJ152" s="89" t="s">
        <v>20</v>
      </c>
      <c r="BK152" s="156">
        <f>ROUND($I$152*$H$152,2)</f>
        <v>0</v>
      </c>
      <c r="BL152" s="89" t="s">
        <v>138</v>
      </c>
      <c r="BM152" s="89" t="s">
        <v>1401</v>
      </c>
    </row>
    <row r="153" spans="2:47" s="6" customFormat="1" ht="38.25" customHeight="1">
      <c r="B153" s="23"/>
      <c r="C153" s="24"/>
      <c r="D153" s="157" t="s">
        <v>140</v>
      </c>
      <c r="E153" s="24"/>
      <c r="F153" s="158" t="s">
        <v>1402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140</v>
      </c>
      <c r="AU153" s="6" t="s">
        <v>82</v>
      </c>
    </row>
    <row r="154" spans="2:65" s="6" customFormat="1" ht="15.75" customHeight="1">
      <c r="B154" s="23"/>
      <c r="C154" s="159" t="s">
        <v>7</v>
      </c>
      <c r="D154" s="159" t="s">
        <v>155</v>
      </c>
      <c r="E154" s="160" t="s">
        <v>1403</v>
      </c>
      <c r="F154" s="161" t="s">
        <v>1404</v>
      </c>
      <c r="G154" s="162" t="s">
        <v>288</v>
      </c>
      <c r="H154" s="163">
        <v>4</v>
      </c>
      <c r="I154" s="164"/>
      <c r="J154" s="165">
        <f>ROUND($I$154*$H$154,2)</f>
        <v>0</v>
      </c>
      <c r="K154" s="161"/>
      <c r="L154" s="166"/>
      <c r="M154" s="167"/>
      <c r="N154" s="168" t="s">
        <v>45</v>
      </c>
      <c r="O154" s="24"/>
      <c r="P154" s="24"/>
      <c r="Q154" s="154">
        <v>0.00068</v>
      </c>
      <c r="R154" s="154">
        <f>$Q$154*$H$154</f>
        <v>0.00272</v>
      </c>
      <c r="S154" s="154">
        <v>0</v>
      </c>
      <c r="T154" s="155">
        <f>$S$154*$H$154</f>
        <v>0</v>
      </c>
      <c r="AR154" s="89" t="s">
        <v>159</v>
      </c>
      <c r="AT154" s="89" t="s">
        <v>155</v>
      </c>
      <c r="AU154" s="89" t="s">
        <v>82</v>
      </c>
      <c r="AY154" s="6" t="s">
        <v>131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20</v>
      </c>
      <c r="BK154" s="156">
        <f>ROUND($I$154*$H$154,2)</f>
        <v>0</v>
      </c>
      <c r="BL154" s="89" t="s">
        <v>138</v>
      </c>
      <c r="BM154" s="89" t="s">
        <v>1405</v>
      </c>
    </row>
    <row r="155" spans="2:47" s="6" customFormat="1" ht="38.25" customHeight="1">
      <c r="B155" s="23"/>
      <c r="C155" s="24"/>
      <c r="D155" s="157" t="s">
        <v>140</v>
      </c>
      <c r="E155" s="24"/>
      <c r="F155" s="158" t="s">
        <v>1402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140</v>
      </c>
      <c r="AU155" s="6" t="s">
        <v>82</v>
      </c>
    </row>
    <row r="156" spans="2:65" s="6" customFormat="1" ht="15.75" customHeight="1">
      <c r="B156" s="23"/>
      <c r="C156" s="159" t="s">
        <v>220</v>
      </c>
      <c r="D156" s="159" t="s">
        <v>155</v>
      </c>
      <c r="E156" s="160" t="s">
        <v>1406</v>
      </c>
      <c r="F156" s="161" t="s">
        <v>1407</v>
      </c>
      <c r="G156" s="162" t="s">
        <v>288</v>
      </c>
      <c r="H156" s="163">
        <v>4</v>
      </c>
      <c r="I156" s="164"/>
      <c r="J156" s="165">
        <f>ROUND($I$156*$H$156,2)</f>
        <v>0</v>
      </c>
      <c r="K156" s="161"/>
      <c r="L156" s="166"/>
      <c r="M156" s="167"/>
      <c r="N156" s="168" t="s">
        <v>45</v>
      </c>
      <c r="O156" s="24"/>
      <c r="P156" s="24"/>
      <c r="Q156" s="154">
        <v>0.00068</v>
      </c>
      <c r="R156" s="154">
        <f>$Q$156*$H$156</f>
        <v>0.00272</v>
      </c>
      <c r="S156" s="154">
        <v>0</v>
      </c>
      <c r="T156" s="155">
        <f>$S$156*$H$156</f>
        <v>0</v>
      </c>
      <c r="AR156" s="89" t="s">
        <v>159</v>
      </c>
      <c r="AT156" s="89" t="s">
        <v>155</v>
      </c>
      <c r="AU156" s="89" t="s">
        <v>82</v>
      </c>
      <c r="AY156" s="6" t="s">
        <v>131</v>
      </c>
      <c r="BE156" s="156">
        <f>IF($N$156="základní",$J$156,0)</f>
        <v>0</v>
      </c>
      <c r="BF156" s="156">
        <f>IF($N$156="snížená",$J$156,0)</f>
        <v>0</v>
      </c>
      <c r="BG156" s="156">
        <f>IF($N$156="zákl. přenesená",$J$156,0)</f>
        <v>0</v>
      </c>
      <c r="BH156" s="156">
        <f>IF($N$156="sníž. přenesená",$J$156,0)</f>
        <v>0</v>
      </c>
      <c r="BI156" s="156">
        <f>IF($N$156="nulová",$J$156,0)</f>
        <v>0</v>
      </c>
      <c r="BJ156" s="89" t="s">
        <v>20</v>
      </c>
      <c r="BK156" s="156">
        <f>ROUND($I$156*$H$156,2)</f>
        <v>0</v>
      </c>
      <c r="BL156" s="89" t="s">
        <v>138</v>
      </c>
      <c r="BM156" s="89" t="s">
        <v>1408</v>
      </c>
    </row>
    <row r="157" spans="2:47" s="6" customFormat="1" ht="38.25" customHeight="1">
      <c r="B157" s="23"/>
      <c r="C157" s="24"/>
      <c r="D157" s="157" t="s">
        <v>140</v>
      </c>
      <c r="E157" s="24"/>
      <c r="F157" s="158" t="s">
        <v>1402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140</v>
      </c>
      <c r="AU157" s="6" t="s">
        <v>82</v>
      </c>
    </row>
    <row r="158" spans="2:65" s="6" customFormat="1" ht="15.75" customHeight="1">
      <c r="B158" s="23"/>
      <c r="C158" s="159" t="s">
        <v>164</v>
      </c>
      <c r="D158" s="159" t="s">
        <v>155</v>
      </c>
      <c r="E158" s="160" t="s">
        <v>1409</v>
      </c>
      <c r="F158" s="161" t="s">
        <v>1410</v>
      </c>
      <c r="G158" s="162" t="s">
        <v>288</v>
      </c>
      <c r="H158" s="163">
        <v>4</v>
      </c>
      <c r="I158" s="164"/>
      <c r="J158" s="165">
        <f>ROUND($I$158*$H$158,2)</f>
        <v>0</v>
      </c>
      <c r="K158" s="161"/>
      <c r="L158" s="166"/>
      <c r="M158" s="167"/>
      <c r="N158" s="168" t="s">
        <v>45</v>
      </c>
      <c r="O158" s="24"/>
      <c r="P158" s="24"/>
      <c r="Q158" s="154">
        <v>0.00068</v>
      </c>
      <c r="R158" s="154">
        <f>$Q$158*$H$158</f>
        <v>0.00272</v>
      </c>
      <c r="S158" s="154">
        <v>0</v>
      </c>
      <c r="T158" s="155">
        <f>$S$158*$H$158</f>
        <v>0</v>
      </c>
      <c r="AR158" s="89" t="s">
        <v>159</v>
      </c>
      <c r="AT158" s="89" t="s">
        <v>155</v>
      </c>
      <c r="AU158" s="89" t="s">
        <v>82</v>
      </c>
      <c r="AY158" s="6" t="s">
        <v>131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138</v>
      </c>
      <c r="BM158" s="89" t="s">
        <v>1411</v>
      </c>
    </row>
    <row r="159" spans="2:47" s="6" customFormat="1" ht="38.25" customHeight="1">
      <c r="B159" s="23"/>
      <c r="C159" s="24"/>
      <c r="D159" s="157" t="s">
        <v>140</v>
      </c>
      <c r="E159" s="24"/>
      <c r="F159" s="158" t="s">
        <v>1402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140</v>
      </c>
      <c r="AU159" s="6" t="s">
        <v>82</v>
      </c>
    </row>
    <row r="160" spans="2:65" s="6" customFormat="1" ht="15.75" customHeight="1">
      <c r="B160" s="23"/>
      <c r="C160" s="145" t="s">
        <v>202</v>
      </c>
      <c r="D160" s="145" t="s">
        <v>134</v>
      </c>
      <c r="E160" s="146" t="s">
        <v>1412</v>
      </c>
      <c r="F160" s="147" t="s">
        <v>1413</v>
      </c>
      <c r="G160" s="148" t="s">
        <v>288</v>
      </c>
      <c r="H160" s="149">
        <v>1</v>
      </c>
      <c r="I160" s="150"/>
      <c r="J160" s="151">
        <f>ROUND($I$160*$H$160,2)</f>
        <v>0</v>
      </c>
      <c r="K160" s="147"/>
      <c r="L160" s="43"/>
      <c r="M160" s="152"/>
      <c r="N160" s="153" t="s">
        <v>45</v>
      </c>
      <c r="O160" s="24"/>
      <c r="P160" s="24"/>
      <c r="Q160" s="154">
        <v>0</v>
      </c>
      <c r="R160" s="154">
        <f>$Q$160*$H$160</f>
        <v>0</v>
      </c>
      <c r="S160" s="154">
        <v>0</v>
      </c>
      <c r="T160" s="155">
        <f>$S$160*$H$160</f>
        <v>0</v>
      </c>
      <c r="AR160" s="89" t="s">
        <v>138</v>
      </c>
      <c r="AT160" s="89" t="s">
        <v>134</v>
      </c>
      <c r="AU160" s="89" t="s">
        <v>82</v>
      </c>
      <c r="AY160" s="6" t="s">
        <v>131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20</v>
      </c>
      <c r="BK160" s="156">
        <f>ROUND($I$160*$H$160,2)</f>
        <v>0</v>
      </c>
      <c r="BL160" s="89" t="s">
        <v>138</v>
      </c>
      <c r="BM160" s="89" t="s">
        <v>1414</v>
      </c>
    </row>
    <row r="161" spans="2:47" s="6" customFormat="1" ht="16.5" customHeight="1">
      <c r="B161" s="23"/>
      <c r="C161" s="24"/>
      <c r="D161" s="157" t="s">
        <v>140</v>
      </c>
      <c r="E161" s="24"/>
      <c r="F161" s="158" t="s">
        <v>1413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140</v>
      </c>
      <c r="AU161" s="6" t="s">
        <v>82</v>
      </c>
    </row>
    <row r="162" spans="2:65" s="6" customFormat="1" ht="15.75" customHeight="1">
      <c r="B162" s="23"/>
      <c r="C162" s="145" t="s">
        <v>197</v>
      </c>
      <c r="D162" s="145" t="s">
        <v>134</v>
      </c>
      <c r="E162" s="146" t="s">
        <v>1415</v>
      </c>
      <c r="F162" s="147" t="s">
        <v>1416</v>
      </c>
      <c r="G162" s="148" t="s">
        <v>288</v>
      </c>
      <c r="H162" s="149">
        <v>1</v>
      </c>
      <c r="I162" s="150"/>
      <c r="J162" s="151">
        <f>ROUND($I$162*$H$162,2)</f>
        <v>0</v>
      </c>
      <c r="K162" s="147"/>
      <c r="L162" s="43"/>
      <c r="M162" s="152"/>
      <c r="N162" s="153" t="s">
        <v>45</v>
      </c>
      <c r="O162" s="24"/>
      <c r="P162" s="24"/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89" t="s">
        <v>138</v>
      </c>
      <c r="AT162" s="89" t="s">
        <v>134</v>
      </c>
      <c r="AU162" s="89" t="s">
        <v>82</v>
      </c>
      <c r="AY162" s="6" t="s">
        <v>131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138</v>
      </c>
      <c r="BM162" s="89" t="s">
        <v>1417</v>
      </c>
    </row>
    <row r="163" spans="2:47" s="6" customFormat="1" ht="16.5" customHeight="1">
      <c r="B163" s="23"/>
      <c r="C163" s="24"/>
      <c r="D163" s="157" t="s">
        <v>140</v>
      </c>
      <c r="E163" s="24"/>
      <c r="F163" s="158" t="s">
        <v>1416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140</v>
      </c>
      <c r="AU163" s="6" t="s">
        <v>82</v>
      </c>
    </row>
    <row r="164" spans="2:65" s="6" customFormat="1" ht="15.75" customHeight="1">
      <c r="B164" s="23"/>
      <c r="C164" s="145" t="s">
        <v>329</v>
      </c>
      <c r="D164" s="145" t="s">
        <v>134</v>
      </c>
      <c r="E164" s="146" t="s">
        <v>1418</v>
      </c>
      <c r="F164" s="147" t="s">
        <v>1419</v>
      </c>
      <c r="G164" s="148" t="s">
        <v>288</v>
      </c>
      <c r="H164" s="149">
        <v>1</v>
      </c>
      <c r="I164" s="150"/>
      <c r="J164" s="151">
        <f>ROUND($I$164*$H$164,2)</f>
        <v>0</v>
      </c>
      <c r="K164" s="147"/>
      <c r="L164" s="43"/>
      <c r="M164" s="152"/>
      <c r="N164" s="153" t="s">
        <v>45</v>
      </c>
      <c r="O164" s="24"/>
      <c r="P164" s="24"/>
      <c r="Q164" s="154">
        <v>0</v>
      </c>
      <c r="R164" s="154">
        <f>$Q$164*$H$164</f>
        <v>0</v>
      </c>
      <c r="S164" s="154">
        <v>0</v>
      </c>
      <c r="T164" s="155">
        <f>$S$164*$H$164</f>
        <v>0</v>
      </c>
      <c r="AR164" s="89" t="s">
        <v>138</v>
      </c>
      <c r="AT164" s="89" t="s">
        <v>134</v>
      </c>
      <c r="AU164" s="89" t="s">
        <v>82</v>
      </c>
      <c r="AY164" s="6" t="s">
        <v>131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138</v>
      </c>
      <c r="BM164" s="89" t="s">
        <v>1420</v>
      </c>
    </row>
    <row r="165" spans="2:47" s="6" customFormat="1" ht="16.5" customHeight="1">
      <c r="B165" s="23"/>
      <c r="C165" s="24"/>
      <c r="D165" s="157" t="s">
        <v>140</v>
      </c>
      <c r="E165" s="24"/>
      <c r="F165" s="158" t="s">
        <v>1419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140</v>
      </c>
      <c r="AU165" s="6" t="s">
        <v>82</v>
      </c>
    </row>
    <row r="166" spans="2:63" s="132" customFormat="1" ht="30.75" customHeight="1">
      <c r="B166" s="133"/>
      <c r="C166" s="134"/>
      <c r="D166" s="134" t="s">
        <v>73</v>
      </c>
      <c r="E166" s="143" t="s">
        <v>283</v>
      </c>
      <c r="F166" s="143" t="s">
        <v>284</v>
      </c>
      <c r="G166" s="134"/>
      <c r="H166" s="134"/>
      <c r="J166" s="144">
        <f>$BK$166</f>
        <v>0</v>
      </c>
      <c r="K166" s="134"/>
      <c r="L166" s="137"/>
      <c r="M166" s="138"/>
      <c r="N166" s="134"/>
      <c r="O166" s="134"/>
      <c r="P166" s="139">
        <f>$P$167</f>
        <v>0</v>
      </c>
      <c r="Q166" s="134"/>
      <c r="R166" s="139">
        <f>$R$167</f>
        <v>0</v>
      </c>
      <c r="S166" s="134"/>
      <c r="T166" s="140">
        <f>$T$167</f>
        <v>0</v>
      </c>
      <c r="AR166" s="141" t="s">
        <v>20</v>
      </c>
      <c r="AT166" s="141" t="s">
        <v>73</v>
      </c>
      <c r="AU166" s="141" t="s">
        <v>20</v>
      </c>
      <c r="AY166" s="141" t="s">
        <v>131</v>
      </c>
      <c r="BK166" s="142">
        <f>$BK$167</f>
        <v>0</v>
      </c>
    </row>
    <row r="167" spans="2:63" s="132" customFormat="1" ht="15.75" customHeight="1">
      <c r="B167" s="133"/>
      <c r="C167" s="134"/>
      <c r="D167" s="134" t="s">
        <v>73</v>
      </c>
      <c r="E167" s="143" t="s">
        <v>352</v>
      </c>
      <c r="F167" s="143" t="s">
        <v>353</v>
      </c>
      <c r="G167" s="134"/>
      <c r="H167" s="134"/>
      <c r="J167" s="144">
        <f>$BK$167</f>
        <v>0</v>
      </c>
      <c r="K167" s="134"/>
      <c r="L167" s="137"/>
      <c r="M167" s="138"/>
      <c r="N167" s="134"/>
      <c r="O167" s="134"/>
      <c r="P167" s="139">
        <f>SUM($P$168:$P$169)</f>
        <v>0</v>
      </c>
      <c r="Q167" s="134"/>
      <c r="R167" s="139">
        <f>SUM($R$168:$R$169)</f>
        <v>0</v>
      </c>
      <c r="S167" s="134"/>
      <c r="T167" s="140">
        <f>SUM($T$168:$T$169)</f>
        <v>0</v>
      </c>
      <c r="AR167" s="141" t="s">
        <v>20</v>
      </c>
      <c r="AT167" s="141" t="s">
        <v>73</v>
      </c>
      <c r="AU167" s="141" t="s">
        <v>82</v>
      </c>
      <c r="AY167" s="141" t="s">
        <v>131</v>
      </c>
      <c r="BK167" s="142">
        <f>SUM($BK$168:$BK$169)</f>
        <v>0</v>
      </c>
    </row>
    <row r="168" spans="2:65" s="6" customFormat="1" ht="15.75" customHeight="1">
      <c r="B168" s="23"/>
      <c r="C168" s="145" t="s">
        <v>539</v>
      </c>
      <c r="D168" s="145" t="s">
        <v>134</v>
      </c>
      <c r="E168" s="146" t="s">
        <v>636</v>
      </c>
      <c r="F168" s="147" t="s">
        <v>637</v>
      </c>
      <c r="G168" s="148" t="s">
        <v>158</v>
      </c>
      <c r="H168" s="149">
        <v>14.73</v>
      </c>
      <c r="I168" s="150"/>
      <c r="J168" s="151">
        <f>ROUND($I$168*$H$168,2)</f>
        <v>0</v>
      </c>
      <c r="K168" s="147"/>
      <c r="L168" s="43"/>
      <c r="M168" s="152"/>
      <c r="N168" s="153" t="s">
        <v>45</v>
      </c>
      <c r="O168" s="24"/>
      <c r="P168" s="24"/>
      <c r="Q168" s="154">
        <v>0</v>
      </c>
      <c r="R168" s="154">
        <f>$Q$168*$H$168</f>
        <v>0</v>
      </c>
      <c r="S168" s="154">
        <v>0</v>
      </c>
      <c r="T168" s="155">
        <f>$S$168*$H$168</f>
        <v>0</v>
      </c>
      <c r="AR168" s="89" t="s">
        <v>138</v>
      </c>
      <c r="AT168" s="89" t="s">
        <v>134</v>
      </c>
      <c r="AU168" s="89" t="s">
        <v>142</v>
      </c>
      <c r="AY168" s="6" t="s">
        <v>131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89" t="s">
        <v>20</v>
      </c>
      <c r="BK168" s="156">
        <f>ROUND($I$168*$H$168,2)</f>
        <v>0</v>
      </c>
      <c r="BL168" s="89" t="s">
        <v>138</v>
      </c>
      <c r="BM168" s="89" t="s">
        <v>1421</v>
      </c>
    </row>
    <row r="169" spans="2:47" s="6" customFormat="1" ht="27" customHeight="1">
      <c r="B169" s="23"/>
      <c r="C169" s="24"/>
      <c r="D169" s="157" t="s">
        <v>140</v>
      </c>
      <c r="E169" s="24"/>
      <c r="F169" s="158" t="s">
        <v>639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140</v>
      </c>
      <c r="AU169" s="6" t="s">
        <v>142</v>
      </c>
    </row>
    <row r="170" spans="2:63" s="132" customFormat="1" ht="37.5" customHeight="1">
      <c r="B170" s="133"/>
      <c r="C170" s="134"/>
      <c r="D170" s="134" t="s">
        <v>73</v>
      </c>
      <c r="E170" s="135" t="s">
        <v>1168</v>
      </c>
      <c r="F170" s="135" t="s">
        <v>1169</v>
      </c>
      <c r="G170" s="134"/>
      <c r="H170" s="134"/>
      <c r="J170" s="136">
        <f>$BK$170</f>
        <v>0</v>
      </c>
      <c r="K170" s="134"/>
      <c r="L170" s="137"/>
      <c r="M170" s="138"/>
      <c r="N170" s="134"/>
      <c r="O170" s="134"/>
      <c r="P170" s="139">
        <f>$P$171</f>
        <v>0</v>
      </c>
      <c r="Q170" s="134"/>
      <c r="R170" s="139">
        <f>$R$171</f>
        <v>0.00195</v>
      </c>
      <c r="S170" s="134"/>
      <c r="T170" s="140">
        <f>$T$171</f>
        <v>0</v>
      </c>
      <c r="AR170" s="141" t="s">
        <v>82</v>
      </c>
      <c r="AT170" s="141" t="s">
        <v>73</v>
      </c>
      <c r="AU170" s="141" t="s">
        <v>74</v>
      </c>
      <c r="AY170" s="141" t="s">
        <v>131</v>
      </c>
      <c r="BK170" s="142">
        <f>$BK$171</f>
        <v>0</v>
      </c>
    </row>
    <row r="171" spans="2:63" s="132" customFormat="1" ht="21" customHeight="1">
      <c r="B171" s="133"/>
      <c r="C171" s="134"/>
      <c r="D171" s="134" t="s">
        <v>73</v>
      </c>
      <c r="E171" s="143" t="s">
        <v>1422</v>
      </c>
      <c r="F171" s="143" t="s">
        <v>1423</v>
      </c>
      <c r="G171" s="134"/>
      <c r="H171" s="134"/>
      <c r="J171" s="144">
        <f>$BK$171</f>
        <v>0</v>
      </c>
      <c r="K171" s="134"/>
      <c r="L171" s="137"/>
      <c r="M171" s="138"/>
      <c r="N171" s="134"/>
      <c r="O171" s="134"/>
      <c r="P171" s="139">
        <f>SUM($P$172:$P$175)</f>
        <v>0</v>
      </c>
      <c r="Q171" s="134"/>
      <c r="R171" s="139">
        <f>SUM($R$172:$R$175)</f>
        <v>0.00195</v>
      </c>
      <c r="S171" s="134"/>
      <c r="T171" s="140">
        <f>SUM($T$172:$T$175)</f>
        <v>0</v>
      </c>
      <c r="AR171" s="141" t="s">
        <v>82</v>
      </c>
      <c r="AT171" s="141" t="s">
        <v>73</v>
      </c>
      <c r="AU171" s="141" t="s">
        <v>20</v>
      </c>
      <c r="AY171" s="141" t="s">
        <v>131</v>
      </c>
      <c r="BK171" s="142">
        <f>SUM($BK$172:$BK$175)</f>
        <v>0</v>
      </c>
    </row>
    <row r="172" spans="2:65" s="6" customFormat="1" ht="15.75" customHeight="1">
      <c r="B172" s="23"/>
      <c r="C172" s="145" t="s">
        <v>213</v>
      </c>
      <c r="D172" s="145" t="s">
        <v>134</v>
      </c>
      <c r="E172" s="146" t="s">
        <v>1424</v>
      </c>
      <c r="F172" s="147" t="s">
        <v>1425</v>
      </c>
      <c r="G172" s="148" t="s">
        <v>1426</v>
      </c>
      <c r="H172" s="149">
        <v>4</v>
      </c>
      <c r="I172" s="150"/>
      <c r="J172" s="151">
        <f>ROUND($I$172*$H$172,2)</f>
        <v>0</v>
      </c>
      <c r="K172" s="147"/>
      <c r="L172" s="43"/>
      <c r="M172" s="152"/>
      <c r="N172" s="153" t="s">
        <v>45</v>
      </c>
      <c r="O172" s="24"/>
      <c r="P172" s="24"/>
      <c r="Q172" s="154">
        <v>0.00039</v>
      </c>
      <c r="R172" s="154">
        <f>$Q$172*$H$172</f>
        <v>0.00156</v>
      </c>
      <c r="S172" s="154">
        <v>0</v>
      </c>
      <c r="T172" s="155">
        <f>$S$172*$H$172</f>
        <v>0</v>
      </c>
      <c r="AR172" s="89" t="s">
        <v>164</v>
      </c>
      <c r="AT172" s="89" t="s">
        <v>134</v>
      </c>
      <c r="AU172" s="89" t="s">
        <v>82</v>
      </c>
      <c r="AY172" s="6" t="s">
        <v>131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164</v>
      </c>
      <c r="BM172" s="89" t="s">
        <v>1427</v>
      </c>
    </row>
    <row r="173" spans="2:47" s="6" customFormat="1" ht="16.5" customHeight="1">
      <c r="B173" s="23"/>
      <c r="C173" s="24"/>
      <c r="D173" s="157" t="s">
        <v>140</v>
      </c>
      <c r="E173" s="24"/>
      <c r="F173" s="158" t="s">
        <v>1428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140</v>
      </c>
      <c r="AU173" s="6" t="s">
        <v>82</v>
      </c>
    </row>
    <row r="174" spans="2:65" s="6" customFormat="1" ht="15.75" customHeight="1">
      <c r="B174" s="23"/>
      <c r="C174" s="145" t="s">
        <v>133</v>
      </c>
      <c r="D174" s="145" t="s">
        <v>134</v>
      </c>
      <c r="E174" s="146" t="s">
        <v>1429</v>
      </c>
      <c r="F174" s="147" t="s">
        <v>1430</v>
      </c>
      <c r="G174" s="148" t="s">
        <v>1426</v>
      </c>
      <c r="H174" s="149">
        <v>1</v>
      </c>
      <c r="I174" s="150"/>
      <c r="J174" s="151">
        <f>ROUND($I$174*$H$174,2)</f>
        <v>0</v>
      </c>
      <c r="K174" s="147"/>
      <c r="L174" s="43"/>
      <c r="M174" s="152"/>
      <c r="N174" s="153" t="s">
        <v>45</v>
      </c>
      <c r="O174" s="24"/>
      <c r="P174" s="24"/>
      <c r="Q174" s="154">
        <v>0.00039</v>
      </c>
      <c r="R174" s="154">
        <f>$Q$174*$H$174</f>
        <v>0.00039</v>
      </c>
      <c r="S174" s="154">
        <v>0</v>
      </c>
      <c r="T174" s="155">
        <f>$S$174*$H$174</f>
        <v>0</v>
      </c>
      <c r="AR174" s="89" t="s">
        <v>164</v>
      </c>
      <c r="AT174" s="89" t="s">
        <v>134</v>
      </c>
      <c r="AU174" s="89" t="s">
        <v>82</v>
      </c>
      <c r="AY174" s="6" t="s">
        <v>131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20</v>
      </c>
      <c r="BK174" s="156">
        <f>ROUND($I$174*$H$174,2)</f>
        <v>0</v>
      </c>
      <c r="BL174" s="89" t="s">
        <v>164</v>
      </c>
      <c r="BM174" s="89" t="s">
        <v>1431</v>
      </c>
    </row>
    <row r="175" spans="2:47" s="6" customFormat="1" ht="16.5" customHeight="1">
      <c r="B175" s="23"/>
      <c r="C175" s="24"/>
      <c r="D175" s="157" t="s">
        <v>140</v>
      </c>
      <c r="E175" s="24"/>
      <c r="F175" s="158" t="s">
        <v>1432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140</v>
      </c>
      <c r="AU175" s="6" t="s">
        <v>82</v>
      </c>
    </row>
    <row r="176" spans="2:63" s="132" customFormat="1" ht="37.5" customHeight="1">
      <c r="B176" s="133"/>
      <c r="C176" s="134"/>
      <c r="D176" s="134" t="s">
        <v>73</v>
      </c>
      <c r="E176" s="135" t="s">
        <v>155</v>
      </c>
      <c r="F176" s="135" t="s">
        <v>1433</v>
      </c>
      <c r="G176" s="134"/>
      <c r="H176" s="134"/>
      <c r="J176" s="136">
        <f>$BK$176</f>
        <v>0</v>
      </c>
      <c r="K176" s="134"/>
      <c r="L176" s="137"/>
      <c r="M176" s="138"/>
      <c r="N176" s="134"/>
      <c r="O176" s="134"/>
      <c r="P176" s="139">
        <f>$P$177</f>
        <v>0</v>
      </c>
      <c r="Q176" s="134"/>
      <c r="R176" s="139">
        <f>$R$177</f>
        <v>0</v>
      </c>
      <c r="S176" s="134"/>
      <c r="T176" s="140">
        <f>$T$177</f>
        <v>0</v>
      </c>
      <c r="AR176" s="141" t="s">
        <v>142</v>
      </c>
      <c r="AT176" s="141" t="s">
        <v>73</v>
      </c>
      <c r="AU176" s="141" t="s">
        <v>74</v>
      </c>
      <c r="AY176" s="141" t="s">
        <v>131</v>
      </c>
      <c r="BK176" s="142">
        <f>$BK$177</f>
        <v>0</v>
      </c>
    </row>
    <row r="177" spans="2:63" s="132" customFormat="1" ht="21" customHeight="1">
      <c r="B177" s="133"/>
      <c r="C177" s="134"/>
      <c r="D177" s="134" t="s">
        <v>73</v>
      </c>
      <c r="E177" s="143" t="s">
        <v>1434</v>
      </c>
      <c r="F177" s="143" t="s">
        <v>1435</v>
      </c>
      <c r="G177" s="134"/>
      <c r="H177" s="134"/>
      <c r="J177" s="144">
        <f>$BK$177</f>
        <v>0</v>
      </c>
      <c r="K177" s="134"/>
      <c r="L177" s="137"/>
      <c r="M177" s="138"/>
      <c r="N177" s="134"/>
      <c r="O177" s="134"/>
      <c r="P177" s="139">
        <f>SUM($P$178:$P$181)</f>
        <v>0</v>
      </c>
      <c r="Q177" s="134"/>
      <c r="R177" s="139">
        <f>SUM($R$178:$R$181)</f>
        <v>0</v>
      </c>
      <c r="S177" s="134"/>
      <c r="T177" s="140">
        <f>SUM($T$178:$T$181)</f>
        <v>0</v>
      </c>
      <c r="AR177" s="141" t="s">
        <v>142</v>
      </c>
      <c r="AT177" s="141" t="s">
        <v>73</v>
      </c>
      <c r="AU177" s="141" t="s">
        <v>20</v>
      </c>
      <c r="AY177" s="141" t="s">
        <v>131</v>
      </c>
      <c r="BK177" s="142">
        <f>SUM($BK$178:$BK$181)</f>
        <v>0</v>
      </c>
    </row>
    <row r="178" spans="2:65" s="6" customFormat="1" ht="15.75" customHeight="1">
      <c r="B178" s="23"/>
      <c r="C178" s="145" t="s">
        <v>268</v>
      </c>
      <c r="D178" s="145" t="s">
        <v>134</v>
      </c>
      <c r="E178" s="146" t="s">
        <v>1436</v>
      </c>
      <c r="F178" s="147" t="s">
        <v>1437</v>
      </c>
      <c r="G178" s="148" t="s">
        <v>1438</v>
      </c>
      <c r="H178" s="149">
        <v>2</v>
      </c>
      <c r="I178" s="150"/>
      <c r="J178" s="151">
        <f>ROUND($I$178*$H$178,2)</f>
        <v>0</v>
      </c>
      <c r="K178" s="147"/>
      <c r="L178" s="43"/>
      <c r="M178" s="152"/>
      <c r="N178" s="153" t="s">
        <v>45</v>
      </c>
      <c r="O178" s="24"/>
      <c r="P178" s="24"/>
      <c r="Q178" s="154">
        <v>0</v>
      </c>
      <c r="R178" s="154">
        <f>$Q$178*$H$178</f>
        <v>0</v>
      </c>
      <c r="S178" s="154">
        <v>0</v>
      </c>
      <c r="T178" s="155">
        <f>$S$178*$H$178</f>
        <v>0</v>
      </c>
      <c r="AR178" s="89" t="s">
        <v>931</v>
      </c>
      <c r="AT178" s="89" t="s">
        <v>134</v>
      </c>
      <c r="AU178" s="89" t="s">
        <v>82</v>
      </c>
      <c r="AY178" s="6" t="s">
        <v>131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20</v>
      </c>
      <c r="BK178" s="156">
        <f>ROUND($I$178*$H$178,2)</f>
        <v>0</v>
      </c>
      <c r="BL178" s="89" t="s">
        <v>931</v>
      </c>
      <c r="BM178" s="89" t="s">
        <v>1439</v>
      </c>
    </row>
    <row r="179" spans="2:47" s="6" customFormat="1" ht="16.5" customHeight="1">
      <c r="B179" s="23"/>
      <c r="C179" s="24"/>
      <c r="D179" s="157" t="s">
        <v>140</v>
      </c>
      <c r="E179" s="24"/>
      <c r="F179" s="158" t="s">
        <v>1440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140</v>
      </c>
      <c r="AU179" s="6" t="s">
        <v>82</v>
      </c>
    </row>
    <row r="180" spans="2:65" s="6" customFormat="1" ht="15.75" customHeight="1">
      <c r="B180" s="23"/>
      <c r="C180" s="145" t="s">
        <v>225</v>
      </c>
      <c r="D180" s="145" t="s">
        <v>134</v>
      </c>
      <c r="E180" s="146" t="s">
        <v>1441</v>
      </c>
      <c r="F180" s="147" t="s">
        <v>1442</v>
      </c>
      <c r="G180" s="148" t="s">
        <v>1438</v>
      </c>
      <c r="H180" s="149">
        <v>2</v>
      </c>
      <c r="I180" s="150"/>
      <c r="J180" s="151">
        <f>ROUND($I$180*$H$180,2)</f>
        <v>0</v>
      </c>
      <c r="K180" s="147"/>
      <c r="L180" s="43"/>
      <c r="M180" s="152"/>
      <c r="N180" s="153" t="s">
        <v>45</v>
      </c>
      <c r="O180" s="24"/>
      <c r="P180" s="24"/>
      <c r="Q180" s="154">
        <v>0</v>
      </c>
      <c r="R180" s="154">
        <f>$Q$180*$H$180</f>
        <v>0</v>
      </c>
      <c r="S180" s="154">
        <v>0</v>
      </c>
      <c r="T180" s="155">
        <f>$S$180*$H$180</f>
        <v>0</v>
      </c>
      <c r="AR180" s="89" t="s">
        <v>931</v>
      </c>
      <c r="AT180" s="89" t="s">
        <v>134</v>
      </c>
      <c r="AU180" s="89" t="s">
        <v>82</v>
      </c>
      <c r="AY180" s="6" t="s">
        <v>131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20</v>
      </c>
      <c r="BK180" s="156">
        <f>ROUND($I$180*$H$180,2)</f>
        <v>0</v>
      </c>
      <c r="BL180" s="89" t="s">
        <v>931</v>
      </c>
      <c r="BM180" s="89" t="s">
        <v>1443</v>
      </c>
    </row>
    <row r="181" spans="2:47" s="6" customFormat="1" ht="16.5" customHeight="1">
      <c r="B181" s="23"/>
      <c r="C181" s="24"/>
      <c r="D181" s="157" t="s">
        <v>140</v>
      </c>
      <c r="E181" s="24"/>
      <c r="F181" s="158" t="s">
        <v>1444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140</v>
      </c>
      <c r="AU181" s="6" t="s">
        <v>82</v>
      </c>
    </row>
    <row r="182" spans="2:63" s="132" customFormat="1" ht="37.5" customHeight="1">
      <c r="B182" s="133"/>
      <c r="C182" s="134"/>
      <c r="D182" s="134" t="s">
        <v>73</v>
      </c>
      <c r="E182" s="135" t="s">
        <v>1327</v>
      </c>
      <c r="F182" s="135" t="s">
        <v>1328</v>
      </c>
      <c r="G182" s="134"/>
      <c r="H182" s="134"/>
      <c r="J182" s="136">
        <f>$BK$182</f>
        <v>0</v>
      </c>
      <c r="K182" s="134"/>
      <c r="L182" s="137"/>
      <c r="M182" s="138"/>
      <c r="N182" s="134"/>
      <c r="O182" s="134"/>
      <c r="P182" s="139">
        <f>SUM($P$183:$P$184)</f>
        <v>0</v>
      </c>
      <c r="Q182" s="134"/>
      <c r="R182" s="139">
        <f>SUM($R$183:$R$184)</f>
        <v>0</v>
      </c>
      <c r="S182" s="134"/>
      <c r="T182" s="140">
        <f>SUM($T$183:$T$184)</f>
        <v>0</v>
      </c>
      <c r="AR182" s="141" t="s">
        <v>138</v>
      </c>
      <c r="AT182" s="141" t="s">
        <v>73</v>
      </c>
      <c r="AU182" s="141" t="s">
        <v>74</v>
      </c>
      <c r="AY182" s="141" t="s">
        <v>131</v>
      </c>
      <c r="BK182" s="142">
        <f>SUM($BK$183:$BK$184)</f>
        <v>0</v>
      </c>
    </row>
    <row r="183" spans="2:65" s="6" customFormat="1" ht="15.75" customHeight="1">
      <c r="B183" s="23"/>
      <c r="C183" s="145" t="s">
        <v>208</v>
      </c>
      <c r="D183" s="145" t="s">
        <v>134</v>
      </c>
      <c r="E183" s="146" t="s">
        <v>1445</v>
      </c>
      <c r="F183" s="147" t="s">
        <v>1446</v>
      </c>
      <c r="G183" s="148" t="s">
        <v>570</v>
      </c>
      <c r="H183" s="149">
        <v>1</v>
      </c>
      <c r="I183" s="150"/>
      <c r="J183" s="151">
        <f>ROUND($I$183*$H$183,2)</f>
        <v>0</v>
      </c>
      <c r="K183" s="147"/>
      <c r="L183" s="43"/>
      <c r="M183" s="152"/>
      <c r="N183" s="153" t="s">
        <v>45</v>
      </c>
      <c r="O183" s="24"/>
      <c r="P183" s="24"/>
      <c r="Q183" s="154">
        <v>0</v>
      </c>
      <c r="R183" s="154">
        <f>$Q$183*$H$183</f>
        <v>0</v>
      </c>
      <c r="S183" s="154">
        <v>0</v>
      </c>
      <c r="T183" s="155">
        <f>$S$183*$H$183</f>
        <v>0</v>
      </c>
      <c r="AR183" s="89" t="s">
        <v>1332</v>
      </c>
      <c r="AT183" s="89" t="s">
        <v>134</v>
      </c>
      <c r="AU183" s="89" t="s">
        <v>20</v>
      </c>
      <c r="AY183" s="6" t="s">
        <v>131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20</v>
      </c>
      <c r="BK183" s="156">
        <f>ROUND($I$183*$H$183,2)</f>
        <v>0</v>
      </c>
      <c r="BL183" s="89" t="s">
        <v>1332</v>
      </c>
      <c r="BM183" s="89" t="s">
        <v>1447</v>
      </c>
    </row>
    <row r="184" spans="2:47" s="6" customFormat="1" ht="16.5" customHeight="1">
      <c r="B184" s="23"/>
      <c r="C184" s="24"/>
      <c r="D184" s="157" t="s">
        <v>140</v>
      </c>
      <c r="E184" s="24"/>
      <c r="F184" s="158" t="s">
        <v>1446</v>
      </c>
      <c r="G184" s="24"/>
      <c r="H184" s="24"/>
      <c r="J184" s="24"/>
      <c r="K184" s="24"/>
      <c r="L184" s="43"/>
      <c r="M184" s="178"/>
      <c r="N184" s="179"/>
      <c r="O184" s="179"/>
      <c r="P184" s="179"/>
      <c r="Q184" s="179"/>
      <c r="R184" s="179"/>
      <c r="S184" s="179"/>
      <c r="T184" s="180"/>
      <c r="AT184" s="6" t="s">
        <v>140</v>
      </c>
      <c r="AU184" s="6" t="s">
        <v>20</v>
      </c>
    </row>
    <row r="185" spans="2:12" s="6" customFormat="1" ht="7.5" customHeight="1">
      <c r="B185" s="38"/>
      <c r="C185" s="39"/>
      <c r="D185" s="39"/>
      <c r="E185" s="39"/>
      <c r="F185" s="39"/>
      <c r="G185" s="39"/>
      <c r="H185" s="39"/>
      <c r="I185" s="101"/>
      <c r="J185" s="39"/>
      <c r="K185" s="39"/>
      <c r="L185" s="43"/>
    </row>
    <row r="446" s="2" customFormat="1" ht="14.25" customHeight="1"/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0"/>
      <c r="C1" s="200"/>
      <c r="D1" s="199" t="s">
        <v>1</v>
      </c>
      <c r="E1" s="200"/>
      <c r="F1" s="201" t="s">
        <v>1494</v>
      </c>
      <c r="G1" s="318" t="s">
        <v>1495</v>
      </c>
      <c r="H1" s="318"/>
      <c r="I1" s="200"/>
      <c r="J1" s="201" t="s">
        <v>1496</v>
      </c>
      <c r="K1" s="199" t="s">
        <v>98</v>
      </c>
      <c r="L1" s="201" t="s">
        <v>1497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99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9" t="str">
        <f>'Rekapitulace stavby'!$K$6</f>
        <v>Oprava místní komunikace Nová</v>
      </c>
      <c r="F7" s="311"/>
      <c r="G7" s="311"/>
      <c r="H7" s="311"/>
      <c r="J7" s="11"/>
      <c r="K7" s="13"/>
    </row>
    <row r="8" spans="2:11" s="6" customFormat="1" ht="15.75" customHeight="1">
      <c r="B8" s="23"/>
      <c r="C8" s="24"/>
      <c r="D8" s="19" t="s">
        <v>100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96" t="s">
        <v>1448</v>
      </c>
      <c r="F9" s="299"/>
      <c r="G9" s="299"/>
      <c r="H9" s="29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20.07.2018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 t="s">
        <v>29</v>
      </c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 t="s">
        <v>32</v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39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14"/>
      <c r="F24" s="320"/>
      <c r="G24" s="320"/>
      <c r="H24" s="3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ROUND(SUM($BE$77:$BE$111),2)</f>
        <v>0</v>
      </c>
      <c r="G30" s="24"/>
      <c r="H30" s="24"/>
      <c r="I30" s="97">
        <v>0.21</v>
      </c>
      <c r="J30" s="96">
        <f>ROUND(SUM($BE$77:$BE$111)*$I$30,2)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ROUND(SUM($BF$77:$BF$111),2)</f>
        <v>0</v>
      </c>
      <c r="G31" s="24"/>
      <c r="H31" s="24"/>
      <c r="I31" s="97">
        <v>0.15</v>
      </c>
      <c r="J31" s="96">
        <f>ROUND(SUM($BF$77:$BF$111)*$I$31,2)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ROUND(SUM($BG$77:$BG$111),2)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ROUND(SUM($BH$77:$BH$111),2)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ROUND(SUM($BI$77:$BI$111),2)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102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9" t="str">
        <f>$E$7</f>
        <v>Oprava místní komunikace Nová</v>
      </c>
      <c r="F45" s="299"/>
      <c r="G45" s="299"/>
      <c r="H45" s="299"/>
      <c r="J45" s="24"/>
      <c r="K45" s="27"/>
    </row>
    <row r="46" spans="2:11" s="6" customFormat="1" ht="15" customHeight="1">
      <c r="B46" s="23"/>
      <c r="C46" s="19" t="s">
        <v>100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96" t="str">
        <f>$E$9</f>
        <v>OST, VRN - Ostatní náklady, Vedlejší rozpočtové náklady</v>
      </c>
      <c r="F47" s="299"/>
      <c r="G47" s="299"/>
      <c r="H47" s="29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Velké Přílepy, ulice Nová, 252 63</v>
      </c>
      <c r="G49" s="24"/>
      <c r="H49" s="24"/>
      <c r="I49" s="88" t="s">
        <v>23</v>
      </c>
      <c r="J49" s="52" t="str">
        <f>IF($J$12="","",$J$12)</f>
        <v>20.07.2018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obec Velké Přílepy, Pražská 162, 252 64</v>
      </c>
      <c r="G51" s="24"/>
      <c r="H51" s="24"/>
      <c r="I51" s="88" t="s">
        <v>35</v>
      </c>
      <c r="J51" s="17" t="str">
        <f>$E$21</f>
        <v>Ing. Michal Hadraba, Chalúpeckého, 252 63  Roztoky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103</v>
      </c>
      <c r="D54" s="32"/>
      <c r="E54" s="32"/>
      <c r="F54" s="32"/>
      <c r="G54" s="32"/>
      <c r="H54" s="32"/>
      <c r="I54" s="106"/>
      <c r="J54" s="107" t="s">
        <v>104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105</v>
      </c>
      <c r="D56" s="24"/>
      <c r="E56" s="24"/>
      <c r="F56" s="24"/>
      <c r="G56" s="24"/>
      <c r="H56" s="24"/>
      <c r="J56" s="67">
        <f>ROUND($J$77,2)</f>
        <v>0</v>
      </c>
      <c r="K56" s="27"/>
      <c r="AU56" s="6" t="s">
        <v>106</v>
      </c>
    </row>
    <row r="57" spans="2:11" s="73" customFormat="1" ht="25.5" customHeight="1">
      <c r="B57" s="108"/>
      <c r="C57" s="109"/>
      <c r="D57" s="110" t="s">
        <v>655</v>
      </c>
      <c r="E57" s="110"/>
      <c r="F57" s="110"/>
      <c r="G57" s="110"/>
      <c r="H57" s="110"/>
      <c r="I57" s="111"/>
      <c r="J57" s="112">
        <f>ROUND($J$78,2)</f>
        <v>0</v>
      </c>
      <c r="K57" s="113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01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3"/>
      <c r="J63" s="42"/>
      <c r="K63" s="42"/>
      <c r="L63" s="43"/>
    </row>
    <row r="64" spans="2:12" s="6" customFormat="1" ht="37.5" customHeight="1">
      <c r="B64" s="23"/>
      <c r="C64" s="12" t="s">
        <v>114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319" t="str">
        <f>$E$7</f>
        <v>Oprava místní komunikace Nová</v>
      </c>
      <c r="F67" s="299"/>
      <c r="G67" s="299"/>
      <c r="H67" s="299"/>
      <c r="J67" s="24"/>
      <c r="K67" s="24"/>
      <c r="L67" s="43"/>
    </row>
    <row r="68" spans="2:12" s="6" customFormat="1" ht="15" customHeight="1">
      <c r="B68" s="23"/>
      <c r="C68" s="19" t="s">
        <v>100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96" t="str">
        <f>$E$9</f>
        <v>OST, VRN - Ostatní náklady, Vedlejší rozpočtové náklady</v>
      </c>
      <c r="F69" s="299"/>
      <c r="G69" s="299"/>
      <c r="H69" s="299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$F$12</f>
        <v>Velké Přílepy, ulice Nová, 252 63</v>
      </c>
      <c r="G71" s="24"/>
      <c r="H71" s="24"/>
      <c r="I71" s="88" t="s">
        <v>23</v>
      </c>
      <c r="J71" s="52" t="str">
        <f>IF($J$12="","",$J$12)</f>
        <v>20.07.2018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27</v>
      </c>
      <c r="D73" s="24"/>
      <c r="E73" s="24"/>
      <c r="F73" s="17" t="str">
        <f>$E$15</f>
        <v>obec Velké Přílepy, Pražská 162, 252 64</v>
      </c>
      <c r="G73" s="24"/>
      <c r="H73" s="24"/>
      <c r="I73" s="88" t="s">
        <v>35</v>
      </c>
      <c r="J73" s="17" t="str">
        <f>$E$21</f>
        <v>Ing. Michal Hadraba, Chalúpeckého, 252 63  Roztoky</v>
      </c>
      <c r="K73" s="24"/>
      <c r="L73" s="43"/>
    </row>
    <row r="74" spans="2:12" s="6" customFormat="1" ht="15" customHeight="1">
      <c r="B74" s="23"/>
      <c r="C74" s="19" t="s">
        <v>33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1" customFormat="1" ht="30" customHeight="1">
      <c r="B76" s="122"/>
      <c r="C76" s="123" t="s">
        <v>115</v>
      </c>
      <c r="D76" s="124" t="s">
        <v>59</v>
      </c>
      <c r="E76" s="124" t="s">
        <v>55</v>
      </c>
      <c r="F76" s="124" t="s">
        <v>116</v>
      </c>
      <c r="G76" s="124" t="s">
        <v>117</v>
      </c>
      <c r="H76" s="124" t="s">
        <v>118</v>
      </c>
      <c r="I76" s="125" t="s">
        <v>119</v>
      </c>
      <c r="J76" s="124" t="s">
        <v>120</v>
      </c>
      <c r="K76" s="126" t="s">
        <v>121</v>
      </c>
      <c r="L76" s="127"/>
      <c r="M76" s="59" t="s">
        <v>122</v>
      </c>
      <c r="N76" s="60" t="s">
        <v>44</v>
      </c>
      <c r="O76" s="60" t="s">
        <v>123</v>
      </c>
      <c r="P76" s="60" t="s">
        <v>124</v>
      </c>
      <c r="Q76" s="60" t="s">
        <v>125</v>
      </c>
      <c r="R76" s="60" t="s">
        <v>126</v>
      </c>
      <c r="S76" s="60" t="s">
        <v>127</v>
      </c>
      <c r="T76" s="61" t="s">
        <v>128</v>
      </c>
    </row>
    <row r="77" spans="2:63" s="6" customFormat="1" ht="30" customHeight="1">
      <c r="B77" s="23"/>
      <c r="C77" s="66" t="s">
        <v>105</v>
      </c>
      <c r="D77" s="24"/>
      <c r="E77" s="24"/>
      <c r="F77" s="24"/>
      <c r="G77" s="24"/>
      <c r="H77" s="24"/>
      <c r="J77" s="128">
        <f>$BK$77</f>
        <v>0</v>
      </c>
      <c r="K77" s="24"/>
      <c r="L77" s="43"/>
      <c r="M77" s="63"/>
      <c r="N77" s="64"/>
      <c r="O77" s="64"/>
      <c r="P77" s="129">
        <f>$P$78</f>
        <v>0</v>
      </c>
      <c r="Q77" s="64"/>
      <c r="R77" s="129">
        <f>$R$78</f>
        <v>0</v>
      </c>
      <c r="S77" s="64"/>
      <c r="T77" s="130">
        <f>$T$78</f>
        <v>0</v>
      </c>
      <c r="AT77" s="6" t="s">
        <v>73</v>
      </c>
      <c r="AU77" s="6" t="s">
        <v>106</v>
      </c>
      <c r="BK77" s="131">
        <f>$BK$78</f>
        <v>0</v>
      </c>
    </row>
    <row r="78" spans="2:63" s="132" customFormat="1" ht="37.5" customHeight="1">
      <c r="B78" s="133"/>
      <c r="C78" s="134"/>
      <c r="D78" s="134" t="s">
        <v>73</v>
      </c>
      <c r="E78" s="135" t="s">
        <v>1327</v>
      </c>
      <c r="F78" s="135" t="s">
        <v>1328</v>
      </c>
      <c r="G78" s="134"/>
      <c r="H78" s="134"/>
      <c r="J78" s="136">
        <f>$BK$78</f>
        <v>0</v>
      </c>
      <c r="K78" s="134"/>
      <c r="L78" s="137"/>
      <c r="M78" s="138"/>
      <c r="N78" s="134"/>
      <c r="O78" s="134"/>
      <c r="P78" s="139">
        <f>SUM($P$79:$P$111)</f>
        <v>0</v>
      </c>
      <c r="Q78" s="134"/>
      <c r="R78" s="139">
        <f>SUM($R$79:$R$111)</f>
        <v>0</v>
      </c>
      <c r="S78" s="134"/>
      <c r="T78" s="140">
        <f>SUM($T$79:$T$111)</f>
        <v>0</v>
      </c>
      <c r="AR78" s="141" t="s">
        <v>138</v>
      </c>
      <c r="AT78" s="141" t="s">
        <v>73</v>
      </c>
      <c r="AU78" s="141" t="s">
        <v>74</v>
      </c>
      <c r="AY78" s="141" t="s">
        <v>131</v>
      </c>
      <c r="BK78" s="142">
        <f>SUM($BK$79:$BK$111)</f>
        <v>0</v>
      </c>
    </row>
    <row r="79" spans="2:65" s="6" customFormat="1" ht="15.75" customHeight="1">
      <c r="B79" s="23"/>
      <c r="C79" s="145" t="s">
        <v>191</v>
      </c>
      <c r="D79" s="145" t="s">
        <v>134</v>
      </c>
      <c r="E79" s="146" t="s">
        <v>1449</v>
      </c>
      <c r="F79" s="147" t="s">
        <v>1450</v>
      </c>
      <c r="G79" s="148" t="s">
        <v>570</v>
      </c>
      <c r="H79" s="149">
        <v>1</v>
      </c>
      <c r="I79" s="150"/>
      <c r="J79" s="151">
        <f>ROUND($I$79*$H$79,2)</f>
        <v>0</v>
      </c>
      <c r="K79" s="147"/>
      <c r="L79" s="43"/>
      <c r="M79" s="152"/>
      <c r="N79" s="153" t="s">
        <v>45</v>
      </c>
      <c r="O79" s="24"/>
      <c r="P79" s="24"/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89" t="s">
        <v>1332</v>
      </c>
      <c r="AT79" s="89" t="s">
        <v>134</v>
      </c>
      <c r="AU79" s="89" t="s">
        <v>20</v>
      </c>
      <c r="AY79" s="6" t="s">
        <v>131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89" t="s">
        <v>20</v>
      </c>
      <c r="BK79" s="156">
        <f>ROUND($I$79*$H$79,2)</f>
        <v>0</v>
      </c>
      <c r="BL79" s="89" t="s">
        <v>1332</v>
      </c>
      <c r="BM79" s="89" t="s">
        <v>1451</v>
      </c>
    </row>
    <row r="80" spans="2:47" s="6" customFormat="1" ht="16.5" customHeight="1">
      <c r="B80" s="23"/>
      <c r="C80" s="24"/>
      <c r="D80" s="157" t="s">
        <v>140</v>
      </c>
      <c r="E80" s="24"/>
      <c r="F80" s="158" t="s">
        <v>1450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140</v>
      </c>
      <c r="AU80" s="6" t="s">
        <v>20</v>
      </c>
    </row>
    <row r="81" spans="2:47" s="6" customFormat="1" ht="30.75" customHeight="1">
      <c r="B81" s="23"/>
      <c r="C81" s="24"/>
      <c r="D81" s="171" t="s">
        <v>549</v>
      </c>
      <c r="E81" s="24"/>
      <c r="F81" s="196" t="s">
        <v>1452</v>
      </c>
      <c r="G81" s="24"/>
      <c r="H81" s="24"/>
      <c r="J81" s="24"/>
      <c r="K81" s="24"/>
      <c r="L81" s="43"/>
      <c r="M81" s="56"/>
      <c r="N81" s="24"/>
      <c r="O81" s="24"/>
      <c r="P81" s="24"/>
      <c r="Q81" s="24"/>
      <c r="R81" s="24"/>
      <c r="S81" s="24"/>
      <c r="T81" s="57"/>
      <c r="AT81" s="6" t="s">
        <v>549</v>
      </c>
      <c r="AU81" s="6" t="s">
        <v>20</v>
      </c>
    </row>
    <row r="82" spans="2:65" s="6" customFormat="1" ht="15.75" customHeight="1">
      <c r="B82" s="23"/>
      <c r="C82" s="145" t="s">
        <v>7</v>
      </c>
      <c r="D82" s="145" t="s">
        <v>134</v>
      </c>
      <c r="E82" s="146" t="s">
        <v>1453</v>
      </c>
      <c r="F82" s="147" t="s">
        <v>1454</v>
      </c>
      <c r="G82" s="148" t="s">
        <v>570</v>
      </c>
      <c r="H82" s="149">
        <v>1</v>
      </c>
      <c r="I82" s="150"/>
      <c r="J82" s="151">
        <f>ROUND($I$82*$H$82,2)</f>
        <v>0</v>
      </c>
      <c r="K82" s="147"/>
      <c r="L82" s="43"/>
      <c r="M82" s="152"/>
      <c r="N82" s="153" t="s">
        <v>45</v>
      </c>
      <c r="O82" s="24"/>
      <c r="P82" s="24"/>
      <c r="Q82" s="154">
        <v>0</v>
      </c>
      <c r="R82" s="154">
        <f>$Q$82*$H$82</f>
        <v>0</v>
      </c>
      <c r="S82" s="154">
        <v>0</v>
      </c>
      <c r="T82" s="155">
        <f>$S$82*$H$82</f>
        <v>0</v>
      </c>
      <c r="AR82" s="89" t="s">
        <v>1332</v>
      </c>
      <c r="AT82" s="89" t="s">
        <v>134</v>
      </c>
      <c r="AU82" s="89" t="s">
        <v>20</v>
      </c>
      <c r="AY82" s="6" t="s">
        <v>131</v>
      </c>
      <c r="BE82" s="156">
        <f>IF($N$82="základní",$J$82,0)</f>
        <v>0</v>
      </c>
      <c r="BF82" s="156">
        <f>IF($N$82="snížená",$J$82,0)</f>
        <v>0</v>
      </c>
      <c r="BG82" s="156">
        <f>IF($N$82="zákl. přenesená",$J$82,0)</f>
        <v>0</v>
      </c>
      <c r="BH82" s="156">
        <f>IF($N$82="sníž. přenesená",$J$82,0)</f>
        <v>0</v>
      </c>
      <c r="BI82" s="156">
        <f>IF($N$82="nulová",$J$82,0)</f>
        <v>0</v>
      </c>
      <c r="BJ82" s="89" t="s">
        <v>20</v>
      </c>
      <c r="BK82" s="156">
        <f>ROUND($I$82*$H$82,2)</f>
        <v>0</v>
      </c>
      <c r="BL82" s="89" t="s">
        <v>1332</v>
      </c>
      <c r="BM82" s="89" t="s">
        <v>1455</v>
      </c>
    </row>
    <row r="83" spans="2:47" s="6" customFormat="1" ht="16.5" customHeight="1">
      <c r="B83" s="23"/>
      <c r="C83" s="24"/>
      <c r="D83" s="157" t="s">
        <v>140</v>
      </c>
      <c r="E83" s="24"/>
      <c r="F83" s="158" t="s">
        <v>1454</v>
      </c>
      <c r="G83" s="24"/>
      <c r="H83" s="24"/>
      <c r="J83" s="24"/>
      <c r="K83" s="24"/>
      <c r="L83" s="43"/>
      <c r="M83" s="56"/>
      <c r="N83" s="24"/>
      <c r="O83" s="24"/>
      <c r="P83" s="24"/>
      <c r="Q83" s="24"/>
      <c r="R83" s="24"/>
      <c r="S83" s="24"/>
      <c r="T83" s="57"/>
      <c r="AT83" s="6" t="s">
        <v>140</v>
      </c>
      <c r="AU83" s="6" t="s">
        <v>20</v>
      </c>
    </row>
    <row r="84" spans="2:65" s="6" customFormat="1" ht="15.75" customHeight="1">
      <c r="B84" s="23"/>
      <c r="C84" s="145" t="s">
        <v>164</v>
      </c>
      <c r="D84" s="145" t="s">
        <v>134</v>
      </c>
      <c r="E84" s="146" t="s">
        <v>1456</v>
      </c>
      <c r="F84" s="147" t="s">
        <v>1457</v>
      </c>
      <c r="G84" s="148" t="s">
        <v>570</v>
      </c>
      <c r="H84" s="149">
        <v>1</v>
      </c>
      <c r="I84" s="150"/>
      <c r="J84" s="151">
        <f>ROUND($I$84*$H$84,2)</f>
        <v>0</v>
      </c>
      <c r="K84" s="147"/>
      <c r="L84" s="43"/>
      <c r="M84" s="152"/>
      <c r="N84" s="153" t="s">
        <v>45</v>
      </c>
      <c r="O84" s="24"/>
      <c r="P84" s="24"/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1332</v>
      </c>
      <c r="AT84" s="89" t="s">
        <v>134</v>
      </c>
      <c r="AU84" s="89" t="s">
        <v>20</v>
      </c>
      <c r="AY84" s="6" t="s">
        <v>131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20</v>
      </c>
      <c r="BK84" s="156">
        <f>ROUND($I$84*$H$84,2)</f>
        <v>0</v>
      </c>
      <c r="BL84" s="89" t="s">
        <v>1332</v>
      </c>
      <c r="BM84" s="89" t="s">
        <v>1458</v>
      </c>
    </row>
    <row r="85" spans="2:47" s="6" customFormat="1" ht="16.5" customHeight="1">
      <c r="B85" s="23"/>
      <c r="C85" s="24"/>
      <c r="D85" s="157" t="s">
        <v>140</v>
      </c>
      <c r="E85" s="24"/>
      <c r="F85" s="158" t="s">
        <v>1457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140</v>
      </c>
      <c r="AU85" s="6" t="s">
        <v>20</v>
      </c>
    </row>
    <row r="86" spans="2:47" s="6" customFormat="1" ht="44.25" customHeight="1">
      <c r="B86" s="23"/>
      <c r="C86" s="24"/>
      <c r="D86" s="171" t="s">
        <v>549</v>
      </c>
      <c r="E86" s="24"/>
      <c r="F86" s="196" t="s">
        <v>1459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549</v>
      </c>
      <c r="AU86" s="6" t="s">
        <v>20</v>
      </c>
    </row>
    <row r="87" spans="2:65" s="6" customFormat="1" ht="15.75" customHeight="1">
      <c r="B87" s="23"/>
      <c r="C87" s="145" t="s">
        <v>283</v>
      </c>
      <c r="D87" s="145" t="s">
        <v>134</v>
      </c>
      <c r="E87" s="146" t="s">
        <v>1460</v>
      </c>
      <c r="F87" s="147" t="s">
        <v>1461</v>
      </c>
      <c r="G87" s="148" t="s">
        <v>570</v>
      </c>
      <c r="H87" s="149">
        <v>1</v>
      </c>
      <c r="I87" s="150"/>
      <c r="J87" s="151">
        <f>ROUND($I$87*$H$87,2)</f>
        <v>0</v>
      </c>
      <c r="K87" s="147"/>
      <c r="L87" s="43"/>
      <c r="M87" s="152"/>
      <c r="N87" s="153" t="s">
        <v>45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1332</v>
      </c>
      <c r="AT87" s="89" t="s">
        <v>134</v>
      </c>
      <c r="AU87" s="89" t="s">
        <v>20</v>
      </c>
      <c r="AY87" s="6" t="s">
        <v>131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1332</v>
      </c>
      <c r="BM87" s="89" t="s">
        <v>1462</v>
      </c>
    </row>
    <row r="88" spans="2:47" s="6" customFormat="1" ht="16.5" customHeight="1">
      <c r="B88" s="23"/>
      <c r="C88" s="24"/>
      <c r="D88" s="157" t="s">
        <v>140</v>
      </c>
      <c r="E88" s="24"/>
      <c r="F88" s="158" t="s">
        <v>1461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140</v>
      </c>
      <c r="AU88" s="6" t="s">
        <v>20</v>
      </c>
    </row>
    <row r="89" spans="2:47" s="6" customFormat="1" ht="30.75" customHeight="1">
      <c r="B89" s="23"/>
      <c r="C89" s="24"/>
      <c r="D89" s="171" t="s">
        <v>549</v>
      </c>
      <c r="E89" s="24"/>
      <c r="F89" s="196" t="s">
        <v>1463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549</v>
      </c>
      <c r="AU89" s="6" t="s">
        <v>20</v>
      </c>
    </row>
    <row r="90" spans="2:65" s="6" customFormat="1" ht="15.75" customHeight="1">
      <c r="B90" s="23"/>
      <c r="C90" s="145" t="s">
        <v>243</v>
      </c>
      <c r="D90" s="145" t="s">
        <v>134</v>
      </c>
      <c r="E90" s="146" t="s">
        <v>1464</v>
      </c>
      <c r="F90" s="147" t="s">
        <v>1465</v>
      </c>
      <c r="G90" s="148" t="s">
        <v>570</v>
      </c>
      <c r="H90" s="149">
        <v>1</v>
      </c>
      <c r="I90" s="150"/>
      <c r="J90" s="151">
        <f>ROUND($I$90*$H$90,2)</f>
        <v>0</v>
      </c>
      <c r="K90" s="147"/>
      <c r="L90" s="43"/>
      <c r="M90" s="152"/>
      <c r="N90" s="153" t="s">
        <v>45</v>
      </c>
      <c r="O90" s="24"/>
      <c r="P90" s="24"/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1332</v>
      </c>
      <c r="AT90" s="89" t="s">
        <v>134</v>
      </c>
      <c r="AU90" s="89" t="s">
        <v>20</v>
      </c>
      <c r="AY90" s="6" t="s">
        <v>131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1332</v>
      </c>
      <c r="BM90" s="89" t="s">
        <v>1466</v>
      </c>
    </row>
    <row r="91" spans="2:47" s="6" customFormat="1" ht="16.5" customHeight="1">
      <c r="B91" s="23"/>
      <c r="C91" s="24"/>
      <c r="D91" s="157" t="s">
        <v>140</v>
      </c>
      <c r="E91" s="24"/>
      <c r="F91" s="158" t="s">
        <v>1465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140</v>
      </c>
      <c r="AU91" s="6" t="s">
        <v>20</v>
      </c>
    </row>
    <row r="92" spans="2:47" s="6" customFormat="1" ht="30.75" customHeight="1">
      <c r="B92" s="23"/>
      <c r="C92" s="24"/>
      <c r="D92" s="171" t="s">
        <v>549</v>
      </c>
      <c r="E92" s="24"/>
      <c r="F92" s="196" t="s">
        <v>1334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549</v>
      </c>
      <c r="AU92" s="6" t="s">
        <v>20</v>
      </c>
    </row>
    <row r="93" spans="2:65" s="6" customFormat="1" ht="15.75" customHeight="1">
      <c r="B93" s="23"/>
      <c r="C93" s="145" t="s">
        <v>25</v>
      </c>
      <c r="D93" s="145" t="s">
        <v>134</v>
      </c>
      <c r="E93" s="146" t="s">
        <v>1445</v>
      </c>
      <c r="F93" s="147" t="s">
        <v>1446</v>
      </c>
      <c r="G93" s="148" t="s">
        <v>570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45</v>
      </c>
      <c r="O93" s="24"/>
      <c r="P93" s="24"/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1332</v>
      </c>
      <c r="AT93" s="89" t="s">
        <v>134</v>
      </c>
      <c r="AU93" s="89" t="s">
        <v>20</v>
      </c>
      <c r="AY93" s="6" t="s">
        <v>131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20</v>
      </c>
      <c r="BK93" s="156">
        <f>ROUND($I$93*$H$93,2)</f>
        <v>0</v>
      </c>
      <c r="BL93" s="89" t="s">
        <v>1332</v>
      </c>
      <c r="BM93" s="89" t="s">
        <v>1467</v>
      </c>
    </row>
    <row r="94" spans="2:47" s="6" customFormat="1" ht="16.5" customHeight="1">
      <c r="B94" s="23"/>
      <c r="C94" s="24"/>
      <c r="D94" s="157" t="s">
        <v>140</v>
      </c>
      <c r="E94" s="24"/>
      <c r="F94" s="158" t="s">
        <v>1446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140</v>
      </c>
      <c r="AU94" s="6" t="s">
        <v>20</v>
      </c>
    </row>
    <row r="95" spans="2:65" s="6" customFormat="1" ht="15.75" customHeight="1">
      <c r="B95" s="23"/>
      <c r="C95" s="145" t="s">
        <v>278</v>
      </c>
      <c r="D95" s="145" t="s">
        <v>134</v>
      </c>
      <c r="E95" s="146" t="s">
        <v>1468</v>
      </c>
      <c r="F95" s="147" t="s">
        <v>1469</v>
      </c>
      <c r="G95" s="148" t="s">
        <v>288</v>
      </c>
      <c r="H95" s="149">
        <v>1</v>
      </c>
      <c r="I95" s="150"/>
      <c r="J95" s="151">
        <f>ROUND($I$95*$H$95,2)</f>
        <v>0</v>
      </c>
      <c r="K95" s="147"/>
      <c r="L95" s="43"/>
      <c r="M95" s="152"/>
      <c r="N95" s="153" t="s">
        <v>45</v>
      </c>
      <c r="O95" s="24"/>
      <c r="P95" s="24"/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1332</v>
      </c>
      <c r="AT95" s="89" t="s">
        <v>134</v>
      </c>
      <c r="AU95" s="89" t="s">
        <v>20</v>
      </c>
      <c r="AY95" s="6" t="s">
        <v>131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1332</v>
      </c>
      <c r="BM95" s="89" t="s">
        <v>1470</v>
      </c>
    </row>
    <row r="96" spans="2:47" s="6" customFormat="1" ht="16.5" customHeight="1">
      <c r="B96" s="23"/>
      <c r="C96" s="24"/>
      <c r="D96" s="157" t="s">
        <v>140</v>
      </c>
      <c r="E96" s="24"/>
      <c r="F96" s="158" t="s">
        <v>1469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140</v>
      </c>
      <c r="AU96" s="6" t="s">
        <v>20</v>
      </c>
    </row>
    <row r="97" spans="2:65" s="6" customFormat="1" ht="15.75" customHeight="1">
      <c r="B97" s="23"/>
      <c r="C97" s="145" t="s">
        <v>306</v>
      </c>
      <c r="D97" s="145" t="s">
        <v>134</v>
      </c>
      <c r="E97" s="146" t="s">
        <v>1471</v>
      </c>
      <c r="F97" s="147" t="s">
        <v>1472</v>
      </c>
      <c r="G97" s="148" t="s">
        <v>288</v>
      </c>
      <c r="H97" s="149">
        <v>1</v>
      </c>
      <c r="I97" s="150"/>
      <c r="J97" s="151">
        <f>ROUND($I$97*$H$97,2)</f>
        <v>0</v>
      </c>
      <c r="K97" s="147"/>
      <c r="L97" s="43"/>
      <c r="M97" s="152"/>
      <c r="N97" s="153" t="s">
        <v>45</v>
      </c>
      <c r="O97" s="24"/>
      <c r="P97" s="24"/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1332</v>
      </c>
      <c r="AT97" s="89" t="s">
        <v>134</v>
      </c>
      <c r="AU97" s="89" t="s">
        <v>20</v>
      </c>
      <c r="AY97" s="6" t="s">
        <v>131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20</v>
      </c>
      <c r="BK97" s="156">
        <f>ROUND($I$97*$H$97,2)</f>
        <v>0</v>
      </c>
      <c r="BL97" s="89" t="s">
        <v>1332</v>
      </c>
      <c r="BM97" s="89" t="s">
        <v>1473</v>
      </c>
    </row>
    <row r="98" spans="2:47" s="6" customFormat="1" ht="16.5" customHeight="1">
      <c r="B98" s="23"/>
      <c r="C98" s="24"/>
      <c r="D98" s="157" t="s">
        <v>140</v>
      </c>
      <c r="E98" s="24"/>
      <c r="F98" s="158" t="s">
        <v>1472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140</v>
      </c>
      <c r="AU98" s="6" t="s">
        <v>20</v>
      </c>
    </row>
    <row r="99" spans="2:65" s="6" customFormat="1" ht="15.75" customHeight="1">
      <c r="B99" s="23"/>
      <c r="C99" s="145" t="s">
        <v>150</v>
      </c>
      <c r="D99" s="145" t="s">
        <v>134</v>
      </c>
      <c r="E99" s="146" t="s">
        <v>1474</v>
      </c>
      <c r="F99" s="147" t="s">
        <v>1475</v>
      </c>
      <c r="G99" s="148" t="s">
        <v>570</v>
      </c>
      <c r="H99" s="149">
        <v>1</v>
      </c>
      <c r="I99" s="150"/>
      <c r="J99" s="151">
        <f>ROUND($I$99*$H$99,2)</f>
        <v>0</v>
      </c>
      <c r="K99" s="147"/>
      <c r="L99" s="43"/>
      <c r="M99" s="152"/>
      <c r="N99" s="153" t="s">
        <v>45</v>
      </c>
      <c r="O99" s="24"/>
      <c r="P99" s="24"/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1332</v>
      </c>
      <c r="AT99" s="89" t="s">
        <v>134</v>
      </c>
      <c r="AU99" s="89" t="s">
        <v>20</v>
      </c>
      <c r="AY99" s="6" t="s">
        <v>131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1332</v>
      </c>
      <c r="BM99" s="89" t="s">
        <v>1476</v>
      </c>
    </row>
    <row r="100" spans="2:47" s="6" customFormat="1" ht="16.5" customHeight="1">
      <c r="B100" s="23"/>
      <c r="C100" s="24"/>
      <c r="D100" s="157" t="s">
        <v>140</v>
      </c>
      <c r="E100" s="24"/>
      <c r="F100" s="158" t="s">
        <v>1475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140</v>
      </c>
      <c r="AU100" s="6" t="s">
        <v>20</v>
      </c>
    </row>
    <row r="101" spans="2:65" s="6" customFormat="1" ht="15.75" customHeight="1">
      <c r="B101" s="23"/>
      <c r="C101" s="145" t="s">
        <v>220</v>
      </c>
      <c r="D101" s="145" t="s">
        <v>134</v>
      </c>
      <c r="E101" s="146" t="s">
        <v>1477</v>
      </c>
      <c r="F101" s="147" t="s">
        <v>1478</v>
      </c>
      <c r="G101" s="148" t="s">
        <v>570</v>
      </c>
      <c r="H101" s="149">
        <v>1</v>
      </c>
      <c r="I101" s="150"/>
      <c r="J101" s="151">
        <f>ROUND($I$101*$H$101,2)</f>
        <v>0</v>
      </c>
      <c r="K101" s="147"/>
      <c r="L101" s="43"/>
      <c r="M101" s="152"/>
      <c r="N101" s="153" t="s">
        <v>45</v>
      </c>
      <c r="O101" s="24"/>
      <c r="P101" s="24"/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1332</v>
      </c>
      <c r="AT101" s="89" t="s">
        <v>134</v>
      </c>
      <c r="AU101" s="89" t="s">
        <v>20</v>
      </c>
      <c r="AY101" s="6" t="s">
        <v>131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20</v>
      </c>
      <c r="BK101" s="156">
        <f>ROUND($I$101*$H$101,2)</f>
        <v>0</v>
      </c>
      <c r="BL101" s="89" t="s">
        <v>1332</v>
      </c>
      <c r="BM101" s="89" t="s">
        <v>1479</v>
      </c>
    </row>
    <row r="102" spans="2:47" s="6" customFormat="1" ht="16.5" customHeight="1">
      <c r="B102" s="23"/>
      <c r="C102" s="24"/>
      <c r="D102" s="157" t="s">
        <v>140</v>
      </c>
      <c r="E102" s="24"/>
      <c r="F102" s="158" t="s">
        <v>1478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140</v>
      </c>
      <c r="AU102" s="6" t="s">
        <v>20</v>
      </c>
    </row>
    <row r="103" spans="2:47" s="6" customFormat="1" ht="30.75" customHeight="1">
      <c r="B103" s="23"/>
      <c r="C103" s="24"/>
      <c r="D103" s="171" t="s">
        <v>549</v>
      </c>
      <c r="E103" s="24"/>
      <c r="F103" s="196" t="s">
        <v>1480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549</v>
      </c>
      <c r="AU103" s="6" t="s">
        <v>20</v>
      </c>
    </row>
    <row r="104" spans="2:65" s="6" customFormat="1" ht="15.75" customHeight="1">
      <c r="B104" s="23"/>
      <c r="C104" s="145" t="s">
        <v>249</v>
      </c>
      <c r="D104" s="145" t="s">
        <v>134</v>
      </c>
      <c r="E104" s="146" t="s">
        <v>1481</v>
      </c>
      <c r="F104" s="147" t="s">
        <v>1482</v>
      </c>
      <c r="G104" s="148" t="s">
        <v>570</v>
      </c>
      <c r="H104" s="149">
        <v>1</v>
      </c>
      <c r="I104" s="150"/>
      <c r="J104" s="151">
        <f>ROUND($I$104*$H$104,2)</f>
        <v>0</v>
      </c>
      <c r="K104" s="147"/>
      <c r="L104" s="43"/>
      <c r="M104" s="152"/>
      <c r="N104" s="153" t="s">
        <v>45</v>
      </c>
      <c r="O104" s="24"/>
      <c r="P104" s="24"/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1332</v>
      </c>
      <c r="AT104" s="89" t="s">
        <v>134</v>
      </c>
      <c r="AU104" s="89" t="s">
        <v>20</v>
      </c>
      <c r="AY104" s="6" t="s">
        <v>131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1332</v>
      </c>
      <c r="BM104" s="89" t="s">
        <v>1483</v>
      </c>
    </row>
    <row r="105" spans="2:47" s="6" customFormat="1" ht="16.5" customHeight="1">
      <c r="B105" s="23"/>
      <c r="C105" s="24"/>
      <c r="D105" s="157" t="s">
        <v>140</v>
      </c>
      <c r="E105" s="24"/>
      <c r="F105" s="158" t="s">
        <v>1482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140</v>
      </c>
      <c r="AU105" s="6" t="s">
        <v>20</v>
      </c>
    </row>
    <row r="106" spans="2:47" s="6" customFormat="1" ht="30.75" customHeight="1">
      <c r="B106" s="23"/>
      <c r="C106" s="24"/>
      <c r="D106" s="171" t="s">
        <v>549</v>
      </c>
      <c r="E106" s="24"/>
      <c r="F106" s="196" t="s">
        <v>1484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549</v>
      </c>
      <c r="AU106" s="6" t="s">
        <v>20</v>
      </c>
    </row>
    <row r="107" spans="2:65" s="6" customFormat="1" ht="15.75" customHeight="1">
      <c r="B107" s="23"/>
      <c r="C107" s="145" t="s">
        <v>311</v>
      </c>
      <c r="D107" s="145" t="s">
        <v>134</v>
      </c>
      <c r="E107" s="146" t="s">
        <v>1485</v>
      </c>
      <c r="F107" s="147" t="s">
        <v>1486</v>
      </c>
      <c r="G107" s="148" t="s">
        <v>570</v>
      </c>
      <c r="H107" s="149">
        <v>1</v>
      </c>
      <c r="I107" s="150"/>
      <c r="J107" s="151">
        <f>ROUND($I$107*$H$107,2)</f>
        <v>0</v>
      </c>
      <c r="K107" s="147"/>
      <c r="L107" s="43"/>
      <c r="M107" s="152"/>
      <c r="N107" s="153" t="s">
        <v>45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1332</v>
      </c>
      <c r="AT107" s="89" t="s">
        <v>134</v>
      </c>
      <c r="AU107" s="89" t="s">
        <v>20</v>
      </c>
      <c r="AY107" s="6" t="s">
        <v>131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1332</v>
      </c>
      <c r="BM107" s="89" t="s">
        <v>1487</v>
      </c>
    </row>
    <row r="108" spans="2:47" s="6" customFormat="1" ht="16.5" customHeight="1">
      <c r="B108" s="23"/>
      <c r="C108" s="24"/>
      <c r="D108" s="157" t="s">
        <v>140</v>
      </c>
      <c r="E108" s="24"/>
      <c r="F108" s="158" t="s">
        <v>1486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140</v>
      </c>
      <c r="AU108" s="6" t="s">
        <v>20</v>
      </c>
    </row>
    <row r="109" spans="2:65" s="6" customFormat="1" ht="15.75" customHeight="1">
      <c r="B109" s="23"/>
      <c r="C109" s="145" t="s">
        <v>159</v>
      </c>
      <c r="D109" s="145" t="s">
        <v>134</v>
      </c>
      <c r="E109" s="146" t="s">
        <v>1488</v>
      </c>
      <c r="F109" s="147" t="s">
        <v>1489</v>
      </c>
      <c r="G109" s="148" t="s">
        <v>570</v>
      </c>
      <c r="H109" s="149">
        <v>1</v>
      </c>
      <c r="I109" s="150"/>
      <c r="J109" s="151">
        <f>ROUND($I$109*$H$109,2)</f>
        <v>0</v>
      </c>
      <c r="K109" s="147"/>
      <c r="L109" s="43"/>
      <c r="M109" s="152"/>
      <c r="N109" s="153" t="s">
        <v>45</v>
      </c>
      <c r="O109" s="24"/>
      <c r="P109" s="24"/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1332</v>
      </c>
      <c r="AT109" s="89" t="s">
        <v>134</v>
      </c>
      <c r="AU109" s="89" t="s">
        <v>20</v>
      </c>
      <c r="AY109" s="6" t="s">
        <v>131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1332</v>
      </c>
      <c r="BM109" s="89" t="s">
        <v>1490</v>
      </c>
    </row>
    <row r="110" spans="2:47" s="6" customFormat="1" ht="16.5" customHeight="1">
      <c r="B110" s="23"/>
      <c r="C110" s="24"/>
      <c r="D110" s="157" t="s">
        <v>140</v>
      </c>
      <c r="E110" s="24"/>
      <c r="F110" s="158" t="s">
        <v>1489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140</v>
      </c>
      <c r="AU110" s="6" t="s">
        <v>20</v>
      </c>
    </row>
    <row r="111" spans="2:47" s="6" customFormat="1" ht="30.75" customHeight="1">
      <c r="B111" s="23"/>
      <c r="C111" s="24"/>
      <c r="D111" s="171" t="s">
        <v>549</v>
      </c>
      <c r="E111" s="24"/>
      <c r="F111" s="196" t="s">
        <v>1452</v>
      </c>
      <c r="G111" s="24"/>
      <c r="H111" s="24"/>
      <c r="J111" s="24"/>
      <c r="K111" s="24"/>
      <c r="L111" s="43"/>
      <c r="M111" s="178"/>
      <c r="N111" s="179"/>
      <c r="O111" s="179"/>
      <c r="P111" s="179"/>
      <c r="Q111" s="179"/>
      <c r="R111" s="179"/>
      <c r="S111" s="179"/>
      <c r="T111" s="180"/>
      <c r="AT111" s="6" t="s">
        <v>549</v>
      </c>
      <c r="AU111" s="6" t="s">
        <v>20</v>
      </c>
    </row>
    <row r="112" spans="2:12" s="6" customFormat="1" ht="7.5" customHeight="1">
      <c r="B112" s="38"/>
      <c r="C112" s="39"/>
      <c r="D112" s="39"/>
      <c r="E112" s="39"/>
      <c r="F112" s="39"/>
      <c r="G112" s="39"/>
      <c r="H112" s="39"/>
      <c r="I112" s="101"/>
      <c r="J112" s="39"/>
      <c r="K112" s="39"/>
      <c r="L112" s="43"/>
    </row>
    <row r="446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6"/>
      <c r="C2" s="207"/>
      <c r="D2" s="207"/>
      <c r="E2" s="207"/>
      <c r="F2" s="207"/>
      <c r="G2" s="207"/>
      <c r="H2" s="207"/>
      <c r="I2" s="207"/>
      <c r="J2" s="207"/>
      <c r="K2" s="208"/>
    </row>
    <row r="3" spans="2:11" s="211" customFormat="1" ht="45" customHeight="1">
      <c r="B3" s="209"/>
      <c r="C3" s="323" t="s">
        <v>1498</v>
      </c>
      <c r="D3" s="323"/>
      <c r="E3" s="323"/>
      <c r="F3" s="323"/>
      <c r="G3" s="323"/>
      <c r="H3" s="323"/>
      <c r="I3" s="323"/>
      <c r="J3" s="323"/>
      <c r="K3" s="210"/>
    </row>
    <row r="4" spans="2:11" ht="25.5" customHeight="1">
      <c r="B4" s="212"/>
      <c r="C4" s="328" t="s">
        <v>1499</v>
      </c>
      <c r="D4" s="328"/>
      <c r="E4" s="328"/>
      <c r="F4" s="328"/>
      <c r="G4" s="328"/>
      <c r="H4" s="328"/>
      <c r="I4" s="328"/>
      <c r="J4" s="328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25" t="s">
        <v>1500</v>
      </c>
      <c r="D6" s="325"/>
      <c r="E6" s="325"/>
      <c r="F6" s="325"/>
      <c r="G6" s="325"/>
      <c r="H6" s="325"/>
      <c r="I6" s="325"/>
      <c r="J6" s="325"/>
      <c r="K6" s="213"/>
    </row>
    <row r="7" spans="2:11" ht="15" customHeight="1">
      <c r="B7" s="216"/>
      <c r="C7" s="325" t="s">
        <v>1501</v>
      </c>
      <c r="D7" s="325"/>
      <c r="E7" s="325"/>
      <c r="F7" s="325"/>
      <c r="G7" s="325"/>
      <c r="H7" s="325"/>
      <c r="I7" s="325"/>
      <c r="J7" s="325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25" t="s">
        <v>1502</v>
      </c>
      <c r="D9" s="325"/>
      <c r="E9" s="325"/>
      <c r="F9" s="325"/>
      <c r="G9" s="325"/>
      <c r="H9" s="325"/>
      <c r="I9" s="325"/>
      <c r="J9" s="325"/>
      <c r="K9" s="213"/>
    </row>
    <row r="10" spans="2:11" ht="15" customHeight="1">
      <c r="B10" s="216"/>
      <c r="C10" s="215"/>
      <c r="D10" s="325" t="s">
        <v>1503</v>
      </c>
      <c r="E10" s="325"/>
      <c r="F10" s="325"/>
      <c r="G10" s="325"/>
      <c r="H10" s="325"/>
      <c r="I10" s="325"/>
      <c r="J10" s="325"/>
      <c r="K10" s="213"/>
    </row>
    <row r="11" spans="2:11" ht="15" customHeight="1">
      <c r="B11" s="216"/>
      <c r="C11" s="217"/>
      <c r="D11" s="325" t="s">
        <v>1504</v>
      </c>
      <c r="E11" s="325"/>
      <c r="F11" s="325"/>
      <c r="G11" s="325"/>
      <c r="H11" s="325"/>
      <c r="I11" s="325"/>
      <c r="J11" s="325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25" t="s">
        <v>1505</v>
      </c>
      <c r="E13" s="325"/>
      <c r="F13" s="325"/>
      <c r="G13" s="325"/>
      <c r="H13" s="325"/>
      <c r="I13" s="325"/>
      <c r="J13" s="325"/>
      <c r="K13" s="213"/>
    </row>
    <row r="14" spans="2:11" ht="15" customHeight="1">
      <c r="B14" s="216"/>
      <c r="C14" s="217"/>
      <c r="D14" s="325" t="s">
        <v>1506</v>
      </c>
      <c r="E14" s="325"/>
      <c r="F14" s="325"/>
      <c r="G14" s="325"/>
      <c r="H14" s="325"/>
      <c r="I14" s="325"/>
      <c r="J14" s="325"/>
      <c r="K14" s="213"/>
    </row>
    <row r="15" spans="2:11" ht="15" customHeight="1">
      <c r="B15" s="216"/>
      <c r="C15" s="217"/>
      <c r="D15" s="325" t="s">
        <v>1507</v>
      </c>
      <c r="E15" s="325"/>
      <c r="F15" s="325"/>
      <c r="G15" s="325"/>
      <c r="H15" s="325"/>
      <c r="I15" s="325"/>
      <c r="J15" s="325"/>
      <c r="K15" s="213"/>
    </row>
    <row r="16" spans="2:11" ht="15" customHeight="1">
      <c r="B16" s="216"/>
      <c r="C16" s="217"/>
      <c r="D16" s="217"/>
      <c r="E16" s="218" t="s">
        <v>80</v>
      </c>
      <c r="F16" s="325" t="s">
        <v>1508</v>
      </c>
      <c r="G16" s="325"/>
      <c r="H16" s="325"/>
      <c r="I16" s="325"/>
      <c r="J16" s="325"/>
      <c r="K16" s="213"/>
    </row>
    <row r="17" spans="2:11" ht="15" customHeight="1">
      <c r="B17" s="216"/>
      <c r="C17" s="217"/>
      <c r="D17" s="217"/>
      <c r="E17" s="218" t="s">
        <v>1509</v>
      </c>
      <c r="F17" s="325" t="s">
        <v>1510</v>
      </c>
      <c r="G17" s="325"/>
      <c r="H17" s="325"/>
      <c r="I17" s="325"/>
      <c r="J17" s="325"/>
      <c r="K17" s="213"/>
    </row>
    <row r="18" spans="2:11" ht="15" customHeight="1">
      <c r="B18" s="216"/>
      <c r="C18" s="217"/>
      <c r="D18" s="217"/>
      <c r="E18" s="218" t="s">
        <v>1511</v>
      </c>
      <c r="F18" s="325" t="s">
        <v>1512</v>
      </c>
      <c r="G18" s="325"/>
      <c r="H18" s="325"/>
      <c r="I18" s="325"/>
      <c r="J18" s="325"/>
      <c r="K18" s="213"/>
    </row>
    <row r="19" spans="2:11" ht="15" customHeight="1">
      <c r="B19" s="216"/>
      <c r="C19" s="217"/>
      <c r="D19" s="217"/>
      <c r="E19" s="218" t="s">
        <v>1513</v>
      </c>
      <c r="F19" s="325" t="s">
        <v>1514</v>
      </c>
      <c r="G19" s="325"/>
      <c r="H19" s="325"/>
      <c r="I19" s="325"/>
      <c r="J19" s="325"/>
      <c r="K19" s="213"/>
    </row>
    <row r="20" spans="2:11" ht="15" customHeight="1">
      <c r="B20" s="216"/>
      <c r="C20" s="217"/>
      <c r="D20" s="217"/>
      <c r="E20" s="218" t="s">
        <v>1327</v>
      </c>
      <c r="F20" s="325" t="s">
        <v>1328</v>
      </c>
      <c r="G20" s="325"/>
      <c r="H20" s="325"/>
      <c r="I20" s="325"/>
      <c r="J20" s="325"/>
      <c r="K20" s="213"/>
    </row>
    <row r="21" spans="2:11" ht="15" customHeight="1">
      <c r="B21" s="216"/>
      <c r="C21" s="217"/>
      <c r="D21" s="217"/>
      <c r="E21" s="218" t="s">
        <v>1515</v>
      </c>
      <c r="F21" s="325" t="s">
        <v>1516</v>
      </c>
      <c r="G21" s="325"/>
      <c r="H21" s="325"/>
      <c r="I21" s="325"/>
      <c r="J21" s="325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25" t="s">
        <v>1517</v>
      </c>
      <c r="D23" s="325"/>
      <c r="E23" s="325"/>
      <c r="F23" s="325"/>
      <c r="G23" s="325"/>
      <c r="H23" s="325"/>
      <c r="I23" s="325"/>
      <c r="J23" s="325"/>
      <c r="K23" s="213"/>
    </row>
    <row r="24" spans="2:11" ht="15" customHeight="1">
      <c r="B24" s="216"/>
      <c r="C24" s="325" t="s">
        <v>1518</v>
      </c>
      <c r="D24" s="325"/>
      <c r="E24" s="325"/>
      <c r="F24" s="325"/>
      <c r="G24" s="325"/>
      <c r="H24" s="325"/>
      <c r="I24" s="325"/>
      <c r="J24" s="325"/>
      <c r="K24" s="213"/>
    </row>
    <row r="25" spans="2:11" ht="15" customHeight="1">
      <c r="B25" s="216"/>
      <c r="C25" s="215"/>
      <c r="D25" s="325" t="s">
        <v>1519</v>
      </c>
      <c r="E25" s="325"/>
      <c r="F25" s="325"/>
      <c r="G25" s="325"/>
      <c r="H25" s="325"/>
      <c r="I25" s="325"/>
      <c r="J25" s="325"/>
      <c r="K25" s="213"/>
    </row>
    <row r="26" spans="2:11" ht="15" customHeight="1">
      <c r="B26" s="216"/>
      <c r="C26" s="217"/>
      <c r="D26" s="325" t="s">
        <v>1520</v>
      </c>
      <c r="E26" s="325"/>
      <c r="F26" s="325"/>
      <c r="G26" s="325"/>
      <c r="H26" s="325"/>
      <c r="I26" s="325"/>
      <c r="J26" s="325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25" t="s">
        <v>1521</v>
      </c>
      <c r="E28" s="325"/>
      <c r="F28" s="325"/>
      <c r="G28" s="325"/>
      <c r="H28" s="325"/>
      <c r="I28" s="325"/>
      <c r="J28" s="325"/>
      <c r="K28" s="213"/>
    </row>
    <row r="29" spans="2:11" ht="15" customHeight="1">
      <c r="B29" s="216"/>
      <c r="C29" s="217"/>
      <c r="D29" s="325" t="s">
        <v>1522</v>
      </c>
      <c r="E29" s="325"/>
      <c r="F29" s="325"/>
      <c r="G29" s="325"/>
      <c r="H29" s="325"/>
      <c r="I29" s="325"/>
      <c r="J29" s="325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25" t="s">
        <v>1523</v>
      </c>
      <c r="E31" s="325"/>
      <c r="F31" s="325"/>
      <c r="G31" s="325"/>
      <c r="H31" s="325"/>
      <c r="I31" s="325"/>
      <c r="J31" s="325"/>
      <c r="K31" s="213"/>
    </row>
    <row r="32" spans="2:11" ht="15" customHeight="1">
      <c r="B32" s="216"/>
      <c r="C32" s="217"/>
      <c r="D32" s="325" t="s">
        <v>1524</v>
      </c>
      <c r="E32" s="325"/>
      <c r="F32" s="325"/>
      <c r="G32" s="325"/>
      <c r="H32" s="325"/>
      <c r="I32" s="325"/>
      <c r="J32" s="325"/>
      <c r="K32" s="213"/>
    </row>
    <row r="33" spans="2:11" ht="15" customHeight="1">
      <c r="B33" s="216"/>
      <c r="C33" s="217"/>
      <c r="D33" s="325" t="s">
        <v>1525</v>
      </c>
      <c r="E33" s="325"/>
      <c r="F33" s="325"/>
      <c r="G33" s="325"/>
      <c r="H33" s="325"/>
      <c r="I33" s="325"/>
      <c r="J33" s="325"/>
      <c r="K33" s="213"/>
    </row>
    <row r="34" spans="2:11" ht="15" customHeight="1">
      <c r="B34" s="216"/>
      <c r="C34" s="217"/>
      <c r="D34" s="215"/>
      <c r="E34" s="219" t="s">
        <v>115</v>
      </c>
      <c r="F34" s="215"/>
      <c r="G34" s="325" t="s">
        <v>1526</v>
      </c>
      <c r="H34" s="325"/>
      <c r="I34" s="325"/>
      <c r="J34" s="325"/>
      <c r="K34" s="213"/>
    </row>
    <row r="35" spans="2:11" ht="30.75" customHeight="1">
      <c r="B35" s="216"/>
      <c r="C35" s="217"/>
      <c r="D35" s="215"/>
      <c r="E35" s="219" t="s">
        <v>1527</v>
      </c>
      <c r="F35" s="215"/>
      <c r="G35" s="325" t="s">
        <v>1528</v>
      </c>
      <c r="H35" s="325"/>
      <c r="I35" s="325"/>
      <c r="J35" s="325"/>
      <c r="K35" s="213"/>
    </row>
    <row r="36" spans="2:11" ht="15" customHeight="1">
      <c r="B36" s="216"/>
      <c r="C36" s="217"/>
      <c r="D36" s="215"/>
      <c r="E36" s="219" t="s">
        <v>55</v>
      </c>
      <c r="F36" s="215"/>
      <c r="G36" s="325" t="s">
        <v>1529</v>
      </c>
      <c r="H36" s="325"/>
      <c r="I36" s="325"/>
      <c r="J36" s="325"/>
      <c r="K36" s="213"/>
    </row>
    <row r="37" spans="2:11" ht="15" customHeight="1">
      <c r="B37" s="216"/>
      <c r="C37" s="217"/>
      <c r="D37" s="215"/>
      <c r="E37" s="219" t="s">
        <v>116</v>
      </c>
      <c r="F37" s="215"/>
      <c r="G37" s="325" t="s">
        <v>1530</v>
      </c>
      <c r="H37" s="325"/>
      <c r="I37" s="325"/>
      <c r="J37" s="325"/>
      <c r="K37" s="213"/>
    </row>
    <row r="38" spans="2:11" ht="15" customHeight="1">
      <c r="B38" s="216"/>
      <c r="C38" s="217"/>
      <c r="D38" s="215"/>
      <c r="E38" s="219" t="s">
        <v>117</v>
      </c>
      <c r="F38" s="215"/>
      <c r="G38" s="325" t="s">
        <v>1531</v>
      </c>
      <c r="H38" s="325"/>
      <c r="I38" s="325"/>
      <c r="J38" s="325"/>
      <c r="K38" s="213"/>
    </row>
    <row r="39" spans="2:11" ht="15" customHeight="1">
      <c r="B39" s="216"/>
      <c r="C39" s="217"/>
      <c r="D39" s="215"/>
      <c r="E39" s="219" t="s">
        <v>118</v>
      </c>
      <c r="F39" s="215"/>
      <c r="G39" s="325" t="s">
        <v>1532</v>
      </c>
      <c r="H39" s="325"/>
      <c r="I39" s="325"/>
      <c r="J39" s="325"/>
      <c r="K39" s="213"/>
    </row>
    <row r="40" spans="2:11" ht="15" customHeight="1">
      <c r="B40" s="216"/>
      <c r="C40" s="217"/>
      <c r="D40" s="215"/>
      <c r="E40" s="219" t="s">
        <v>1533</v>
      </c>
      <c r="F40" s="215"/>
      <c r="G40" s="325" t="s">
        <v>1534</v>
      </c>
      <c r="H40" s="325"/>
      <c r="I40" s="325"/>
      <c r="J40" s="325"/>
      <c r="K40" s="213"/>
    </row>
    <row r="41" spans="2:11" ht="15" customHeight="1">
      <c r="B41" s="216"/>
      <c r="C41" s="217"/>
      <c r="D41" s="215"/>
      <c r="E41" s="219"/>
      <c r="F41" s="215"/>
      <c r="G41" s="325" t="s">
        <v>1535</v>
      </c>
      <c r="H41" s="325"/>
      <c r="I41" s="325"/>
      <c r="J41" s="325"/>
      <c r="K41" s="213"/>
    </row>
    <row r="42" spans="2:11" ht="15" customHeight="1">
      <c r="B42" s="216"/>
      <c r="C42" s="217"/>
      <c r="D42" s="215"/>
      <c r="E42" s="219" t="s">
        <v>1536</v>
      </c>
      <c r="F42" s="215"/>
      <c r="G42" s="325" t="s">
        <v>1537</v>
      </c>
      <c r="H42" s="325"/>
      <c r="I42" s="325"/>
      <c r="J42" s="325"/>
      <c r="K42" s="213"/>
    </row>
    <row r="43" spans="2:11" ht="15" customHeight="1">
      <c r="B43" s="216"/>
      <c r="C43" s="217"/>
      <c r="D43" s="215"/>
      <c r="E43" s="219" t="s">
        <v>121</v>
      </c>
      <c r="F43" s="215"/>
      <c r="G43" s="325" t="s">
        <v>1538</v>
      </c>
      <c r="H43" s="325"/>
      <c r="I43" s="325"/>
      <c r="J43" s="325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25" t="s">
        <v>1539</v>
      </c>
      <c r="E45" s="325"/>
      <c r="F45" s="325"/>
      <c r="G45" s="325"/>
      <c r="H45" s="325"/>
      <c r="I45" s="325"/>
      <c r="J45" s="325"/>
      <c r="K45" s="213"/>
    </row>
    <row r="46" spans="2:11" ht="15" customHeight="1">
      <c r="B46" s="216"/>
      <c r="C46" s="217"/>
      <c r="D46" s="217"/>
      <c r="E46" s="325" t="s">
        <v>1540</v>
      </c>
      <c r="F46" s="325"/>
      <c r="G46" s="325"/>
      <c r="H46" s="325"/>
      <c r="I46" s="325"/>
      <c r="J46" s="325"/>
      <c r="K46" s="213"/>
    </row>
    <row r="47" spans="2:11" ht="15" customHeight="1">
      <c r="B47" s="216"/>
      <c r="C47" s="217"/>
      <c r="D47" s="217"/>
      <c r="E47" s="325" t="s">
        <v>1541</v>
      </c>
      <c r="F47" s="325"/>
      <c r="G47" s="325"/>
      <c r="H47" s="325"/>
      <c r="I47" s="325"/>
      <c r="J47" s="325"/>
      <c r="K47" s="213"/>
    </row>
    <row r="48" spans="2:11" ht="15" customHeight="1">
      <c r="B48" s="216"/>
      <c r="C48" s="217"/>
      <c r="D48" s="217"/>
      <c r="E48" s="325" t="s">
        <v>1542</v>
      </c>
      <c r="F48" s="325"/>
      <c r="G48" s="325"/>
      <c r="H48" s="325"/>
      <c r="I48" s="325"/>
      <c r="J48" s="325"/>
      <c r="K48" s="213"/>
    </row>
    <row r="49" spans="2:11" ht="15" customHeight="1">
      <c r="B49" s="216"/>
      <c r="C49" s="217"/>
      <c r="D49" s="325" t="s">
        <v>1543</v>
      </c>
      <c r="E49" s="325"/>
      <c r="F49" s="325"/>
      <c r="G49" s="325"/>
      <c r="H49" s="325"/>
      <c r="I49" s="325"/>
      <c r="J49" s="325"/>
      <c r="K49" s="213"/>
    </row>
    <row r="50" spans="2:11" ht="25.5" customHeight="1">
      <c r="B50" s="212"/>
      <c r="C50" s="328" t="s">
        <v>1544</v>
      </c>
      <c r="D50" s="328"/>
      <c r="E50" s="328"/>
      <c r="F50" s="328"/>
      <c r="G50" s="328"/>
      <c r="H50" s="328"/>
      <c r="I50" s="328"/>
      <c r="J50" s="328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25" t="s">
        <v>1545</v>
      </c>
      <c r="D52" s="325"/>
      <c r="E52" s="325"/>
      <c r="F52" s="325"/>
      <c r="G52" s="325"/>
      <c r="H52" s="325"/>
      <c r="I52" s="325"/>
      <c r="J52" s="325"/>
      <c r="K52" s="213"/>
    </row>
    <row r="53" spans="2:11" ht="15" customHeight="1">
      <c r="B53" s="212"/>
      <c r="C53" s="325" t="s">
        <v>1546</v>
      </c>
      <c r="D53" s="325"/>
      <c r="E53" s="325"/>
      <c r="F53" s="325"/>
      <c r="G53" s="325"/>
      <c r="H53" s="325"/>
      <c r="I53" s="325"/>
      <c r="J53" s="325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25" t="s">
        <v>1547</v>
      </c>
      <c r="D55" s="325"/>
      <c r="E55" s="325"/>
      <c r="F55" s="325"/>
      <c r="G55" s="325"/>
      <c r="H55" s="325"/>
      <c r="I55" s="325"/>
      <c r="J55" s="325"/>
      <c r="K55" s="213"/>
    </row>
    <row r="56" spans="2:11" ht="15" customHeight="1">
      <c r="B56" s="212"/>
      <c r="C56" s="217"/>
      <c r="D56" s="325" t="s">
        <v>1548</v>
      </c>
      <c r="E56" s="325"/>
      <c r="F56" s="325"/>
      <c r="G56" s="325"/>
      <c r="H56" s="325"/>
      <c r="I56" s="325"/>
      <c r="J56" s="325"/>
      <c r="K56" s="213"/>
    </row>
    <row r="57" spans="2:11" ht="15" customHeight="1">
      <c r="B57" s="212"/>
      <c r="C57" s="217"/>
      <c r="D57" s="325" t="s">
        <v>1549</v>
      </c>
      <c r="E57" s="325"/>
      <c r="F57" s="325"/>
      <c r="G57" s="325"/>
      <c r="H57" s="325"/>
      <c r="I57" s="325"/>
      <c r="J57" s="325"/>
      <c r="K57" s="213"/>
    </row>
    <row r="58" spans="2:11" ht="15" customHeight="1">
      <c r="B58" s="212"/>
      <c r="C58" s="217"/>
      <c r="D58" s="325" t="s">
        <v>1550</v>
      </c>
      <c r="E58" s="325"/>
      <c r="F58" s="325"/>
      <c r="G58" s="325"/>
      <c r="H58" s="325"/>
      <c r="I58" s="325"/>
      <c r="J58" s="325"/>
      <c r="K58" s="213"/>
    </row>
    <row r="59" spans="2:11" ht="15" customHeight="1">
      <c r="B59" s="212"/>
      <c r="C59" s="217"/>
      <c r="D59" s="325" t="s">
        <v>1551</v>
      </c>
      <c r="E59" s="325"/>
      <c r="F59" s="325"/>
      <c r="G59" s="325"/>
      <c r="H59" s="325"/>
      <c r="I59" s="325"/>
      <c r="J59" s="325"/>
      <c r="K59" s="213"/>
    </row>
    <row r="60" spans="2:11" ht="15" customHeight="1">
      <c r="B60" s="212"/>
      <c r="C60" s="217"/>
      <c r="D60" s="327" t="s">
        <v>1552</v>
      </c>
      <c r="E60" s="327"/>
      <c r="F60" s="327"/>
      <c r="G60" s="327"/>
      <c r="H60" s="327"/>
      <c r="I60" s="327"/>
      <c r="J60" s="327"/>
      <c r="K60" s="213"/>
    </row>
    <row r="61" spans="2:11" ht="15" customHeight="1">
      <c r="B61" s="212"/>
      <c r="C61" s="217"/>
      <c r="D61" s="325" t="s">
        <v>1553</v>
      </c>
      <c r="E61" s="325"/>
      <c r="F61" s="325"/>
      <c r="G61" s="325"/>
      <c r="H61" s="325"/>
      <c r="I61" s="325"/>
      <c r="J61" s="325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25" t="s">
        <v>1554</v>
      </c>
      <c r="E63" s="325"/>
      <c r="F63" s="325"/>
      <c r="G63" s="325"/>
      <c r="H63" s="325"/>
      <c r="I63" s="325"/>
      <c r="J63" s="325"/>
      <c r="K63" s="213"/>
    </row>
    <row r="64" spans="2:11" ht="15" customHeight="1">
      <c r="B64" s="212"/>
      <c r="C64" s="217"/>
      <c r="D64" s="327" t="s">
        <v>1555</v>
      </c>
      <c r="E64" s="327"/>
      <c r="F64" s="327"/>
      <c r="G64" s="327"/>
      <c r="H64" s="327"/>
      <c r="I64" s="327"/>
      <c r="J64" s="327"/>
      <c r="K64" s="213"/>
    </row>
    <row r="65" spans="2:11" ht="15" customHeight="1">
      <c r="B65" s="212"/>
      <c r="C65" s="217"/>
      <c r="D65" s="325" t="s">
        <v>1556</v>
      </c>
      <c r="E65" s="325"/>
      <c r="F65" s="325"/>
      <c r="G65" s="325"/>
      <c r="H65" s="325"/>
      <c r="I65" s="325"/>
      <c r="J65" s="325"/>
      <c r="K65" s="213"/>
    </row>
    <row r="66" spans="2:11" ht="15" customHeight="1">
      <c r="B66" s="212"/>
      <c r="C66" s="217"/>
      <c r="D66" s="325" t="s">
        <v>1557</v>
      </c>
      <c r="E66" s="325"/>
      <c r="F66" s="325"/>
      <c r="G66" s="325"/>
      <c r="H66" s="325"/>
      <c r="I66" s="325"/>
      <c r="J66" s="325"/>
      <c r="K66" s="213"/>
    </row>
    <row r="67" spans="2:11" ht="15" customHeight="1">
      <c r="B67" s="212"/>
      <c r="C67" s="217"/>
      <c r="D67" s="325" t="s">
        <v>1558</v>
      </c>
      <c r="E67" s="325"/>
      <c r="F67" s="325"/>
      <c r="G67" s="325"/>
      <c r="H67" s="325"/>
      <c r="I67" s="325"/>
      <c r="J67" s="325"/>
      <c r="K67" s="213"/>
    </row>
    <row r="68" spans="2:11" ht="15" customHeight="1">
      <c r="B68" s="212"/>
      <c r="C68" s="217"/>
      <c r="D68" s="325" t="s">
        <v>1559</v>
      </c>
      <c r="E68" s="325"/>
      <c r="F68" s="325"/>
      <c r="G68" s="325"/>
      <c r="H68" s="325"/>
      <c r="I68" s="325"/>
      <c r="J68" s="325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26" t="s">
        <v>1497</v>
      </c>
      <c r="D73" s="326"/>
      <c r="E73" s="326"/>
      <c r="F73" s="326"/>
      <c r="G73" s="326"/>
      <c r="H73" s="326"/>
      <c r="I73" s="326"/>
      <c r="J73" s="326"/>
      <c r="K73" s="230"/>
    </row>
    <row r="74" spans="2:11" ht="17.25" customHeight="1">
      <c r="B74" s="229"/>
      <c r="C74" s="231" t="s">
        <v>1560</v>
      </c>
      <c r="D74" s="231"/>
      <c r="E74" s="231"/>
      <c r="F74" s="231" t="s">
        <v>1561</v>
      </c>
      <c r="G74" s="232"/>
      <c r="H74" s="231" t="s">
        <v>116</v>
      </c>
      <c r="I74" s="231" t="s">
        <v>59</v>
      </c>
      <c r="J74" s="231" t="s">
        <v>1562</v>
      </c>
      <c r="K74" s="230"/>
    </row>
    <row r="75" spans="2:11" ht="17.25" customHeight="1">
      <c r="B75" s="229"/>
      <c r="C75" s="233" t="s">
        <v>1563</v>
      </c>
      <c r="D75" s="233"/>
      <c r="E75" s="233"/>
      <c r="F75" s="234" t="s">
        <v>1564</v>
      </c>
      <c r="G75" s="235"/>
      <c r="H75" s="233"/>
      <c r="I75" s="233"/>
      <c r="J75" s="233" t="s">
        <v>1565</v>
      </c>
      <c r="K75" s="230"/>
    </row>
    <row r="76" spans="2:11" ht="5.25" customHeight="1">
      <c r="B76" s="229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9"/>
      <c r="C77" s="219" t="s">
        <v>55</v>
      </c>
      <c r="D77" s="236"/>
      <c r="E77" s="236"/>
      <c r="F77" s="238" t="s">
        <v>1566</v>
      </c>
      <c r="G77" s="237"/>
      <c r="H77" s="219" t="s">
        <v>1567</v>
      </c>
      <c r="I77" s="219" t="s">
        <v>1568</v>
      </c>
      <c r="J77" s="219">
        <v>20</v>
      </c>
      <c r="K77" s="230"/>
    </row>
    <row r="78" spans="2:11" ht="15" customHeight="1">
      <c r="B78" s="229"/>
      <c r="C78" s="219" t="s">
        <v>1569</v>
      </c>
      <c r="D78" s="219"/>
      <c r="E78" s="219"/>
      <c r="F78" s="238" t="s">
        <v>1566</v>
      </c>
      <c r="G78" s="237"/>
      <c r="H78" s="219" t="s">
        <v>1570</v>
      </c>
      <c r="I78" s="219" t="s">
        <v>1568</v>
      </c>
      <c r="J78" s="219">
        <v>120</v>
      </c>
      <c r="K78" s="230"/>
    </row>
    <row r="79" spans="2:11" ht="15" customHeight="1">
      <c r="B79" s="239"/>
      <c r="C79" s="219" t="s">
        <v>1571</v>
      </c>
      <c r="D79" s="219"/>
      <c r="E79" s="219"/>
      <c r="F79" s="238" t="s">
        <v>1572</v>
      </c>
      <c r="G79" s="237"/>
      <c r="H79" s="219" t="s">
        <v>1573</v>
      </c>
      <c r="I79" s="219" t="s">
        <v>1568</v>
      </c>
      <c r="J79" s="219">
        <v>50</v>
      </c>
      <c r="K79" s="230"/>
    </row>
    <row r="80" spans="2:11" ht="15" customHeight="1">
      <c r="B80" s="239"/>
      <c r="C80" s="219" t="s">
        <v>1574</v>
      </c>
      <c r="D80" s="219"/>
      <c r="E80" s="219"/>
      <c r="F80" s="238" t="s">
        <v>1566</v>
      </c>
      <c r="G80" s="237"/>
      <c r="H80" s="219" t="s">
        <v>1575</v>
      </c>
      <c r="I80" s="219" t="s">
        <v>1576</v>
      </c>
      <c r="J80" s="219"/>
      <c r="K80" s="230"/>
    </row>
    <row r="81" spans="2:11" ht="15" customHeight="1">
      <c r="B81" s="239"/>
      <c r="C81" s="240" t="s">
        <v>1577</v>
      </c>
      <c r="D81" s="240"/>
      <c r="E81" s="240"/>
      <c r="F81" s="241" t="s">
        <v>1572</v>
      </c>
      <c r="G81" s="240"/>
      <c r="H81" s="240" t="s">
        <v>1578</v>
      </c>
      <c r="I81" s="240" t="s">
        <v>1568</v>
      </c>
      <c r="J81" s="240">
        <v>15</v>
      </c>
      <c r="K81" s="230"/>
    </row>
    <row r="82" spans="2:11" ht="15" customHeight="1">
      <c r="B82" s="239"/>
      <c r="C82" s="240" t="s">
        <v>1579</v>
      </c>
      <c r="D82" s="240"/>
      <c r="E82" s="240"/>
      <c r="F82" s="241" t="s">
        <v>1572</v>
      </c>
      <c r="G82" s="240"/>
      <c r="H82" s="240" t="s">
        <v>1580</v>
      </c>
      <c r="I82" s="240" t="s">
        <v>1568</v>
      </c>
      <c r="J82" s="240">
        <v>15</v>
      </c>
      <c r="K82" s="230"/>
    </row>
    <row r="83" spans="2:11" ht="15" customHeight="1">
      <c r="B83" s="239"/>
      <c r="C83" s="240" t="s">
        <v>1581</v>
      </c>
      <c r="D83" s="240"/>
      <c r="E83" s="240"/>
      <c r="F83" s="241" t="s">
        <v>1572</v>
      </c>
      <c r="G83" s="240"/>
      <c r="H83" s="240" t="s">
        <v>1582</v>
      </c>
      <c r="I83" s="240" t="s">
        <v>1568</v>
      </c>
      <c r="J83" s="240">
        <v>20</v>
      </c>
      <c r="K83" s="230"/>
    </row>
    <row r="84" spans="2:11" ht="15" customHeight="1">
      <c r="B84" s="239"/>
      <c r="C84" s="240" t="s">
        <v>1583</v>
      </c>
      <c r="D84" s="240"/>
      <c r="E84" s="240"/>
      <c r="F84" s="241" t="s">
        <v>1572</v>
      </c>
      <c r="G84" s="240"/>
      <c r="H84" s="240" t="s">
        <v>1584</v>
      </c>
      <c r="I84" s="240" t="s">
        <v>1568</v>
      </c>
      <c r="J84" s="240">
        <v>20</v>
      </c>
      <c r="K84" s="230"/>
    </row>
    <row r="85" spans="2:11" ht="15" customHeight="1">
      <c r="B85" s="239"/>
      <c r="C85" s="219" t="s">
        <v>1585</v>
      </c>
      <c r="D85" s="219"/>
      <c r="E85" s="219"/>
      <c r="F85" s="238" t="s">
        <v>1572</v>
      </c>
      <c r="G85" s="237"/>
      <c r="H85" s="219" t="s">
        <v>1586</v>
      </c>
      <c r="I85" s="219" t="s">
        <v>1568</v>
      </c>
      <c r="J85" s="219">
        <v>50</v>
      </c>
      <c r="K85" s="230"/>
    </row>
    <row r="86" spans="2:11" ht="15" customHeight="1">
      <c r="B86" s="239"/>
      <c r="C86" s="219" t="s">
        <v>1587</v>
      </c>
      <c r="D86" s="219"/>
      <c r="E86" s="219"/>
      <c r="F86" s="238" t="s">
        <v>1572</v>
      </c>
      <c r="G86" s="237"/>
      <c r="H86" s="219" t="s">
        <v>1588</v>
      </c>
      <c r="I86" s="219" t="s">
        <v>1568</v>
      </c>
      <c r="J86" s="219">
        <v>20</v>
      </c>
      <c r="K86" s="230"/>
    </row>
    <row r="87" spans="2:11" ht="15" customHeight="1">
      <c r="B87" s="239"/>
      <c r="C87" s="219" t="s">
        <v>1589</v>
      </c>
      <c r="D87" s="219"/>
      <c r="E87" s="219"/>
      <c r="F87" s="238" t="s">
        <v>1572</v>
      </c>
      <c r="G87" s="237"/>
      <c r="H87" s="219" t="s">
        <v>1590</v>
      </c>
      <c r="I87" s="219" t="s">
        <v>1568</v>
      </c>
      <c r="J87" s="219">
        <v>20</v>
      </c>
      <c r="K87" s="230"/>
    </row>
    <row r="88" spans="2:11" ht="15" customHeight="1">
      <c r="B88" s="239"/>
      <c r="C88" s="219" t="s">
        <v>1591</v>
      </c>
      <c r="D88" s="219"/>
      <c r="E88" s="219"/>
      <c r="F88" s="238" t="s">
        <v>1572</v>
      </c>
      <c r="G88" s="237"/>
      <c r="H88" s="219" t="s">
        <v>1592</v>
      </c>
      <c r="I88" s="219" t="s">
        <v>1568</v>
      </c>
      <c r="J88" s="219">
        <v>50</v>
      </c>
      <c r="K88" s="230"/>
    </row>
    <row r="89" spans="2:11" ht="15" customHeight="1">
      <c r="B89" s="239"/>
      <c r="C89" s="219" t="s">
        <v>1593</v>
      </c>
      <c r="D89" s="219"/>
      <c r="E89" s="219"/>
      <c r="F89" s="238" t="s">
        <v>1572</v>
      </c>
      <c r="G89" s="237"/>
      <c r="H89" s="219" t="s">
        <v>1593</v>
      </c>
      <c r="I89" s="219" t="s">
        <v>1568</v>
      </c>
      <c r="J89" s="219">
        <v>50</v>
      </c>
      <c r="K89" s="230"/>
    </row>
    <row r="90" spans="2:11" ht="15" customHeight="1">
      <c r="B90" s="239"/>
      <c r="C90" s="219" t="s">
        <v>122</v>
      </c>
      <c r="D90" s="219"/>
      <c r="E90" s="219"/>
      <c r="F90" s="238" t="s">
        <v>1572</v>
      </c>
      <c r="G90" s="237"/>
      <c r="H90" s="219" t="s">
        <v>1594</v>
      </c>
      <c r="I90" s="219" t="s">
        <v>1568</v>
      </c>
      <c r="J90" s="219">
        <v>255</v>
      </c>
      <c r="K90" s="230"/>
    </row>
    <row r="91" spans="2:11" ht="15" customHeight="1">
      <c r="B91" s="239"/>
      <c r="C91" s="219" t="s">
        <v>1595</v>
      </c>
      <c r="D91" s="219"/>
      <c r="E91" s="219"/>
      <c r="F91" s="238" t="s">
        <v>1566</v>
      </c>
      <c r="G91" s="237"/>
      <c r="H91" s="219" t="s">
        <v>1596</v>
      </c>
      <c r="I91" s="219" t="s">
        <v>1597</v>
      </c>
      <c r="J91" s="219"/>
      <c r="K91" s="230"/>
    </row>
    <row r="92" spans="2:11" ht="15" customHeight="1">
      <c r="B92" s="239"/>
      <c r="C92" s="219" t="s">
        <v>1598</v>
      </c>
      <c r="D92" s="219"/>
      <c r="E92" s="219"/>
      <c r="F92" s="238" t="s">
        <v>1566</v>
      </c>
      <c r="G92" s="237"/>
      <c r="H92" s="219" t="s">
        <v>1599</v>
      </c>
      <c r="I92" s="219" t="s">
        <v>1600</v>
      </c>
      <c r="J92" s="219"/>
      <c r="K92" s="230"/>
    </row>
    <row r="93" spans="2:11" ht="15" customHeight="1">
      <c r="B93" s="239"/>
      <c r="C93" s="219" t="s">
        <v>1601</v>
      </c>
      <c r="D93" s="219"/>
      <c r="E93" s="219"/>
      <c r="F93" s="238" t="s">
        <v>1566</v>
      </c>
      <c r="G93" s="237"/>
      <c r="H93" s="219" t="s">
        <v>1601</v>
      </c>
      <c r="I93" s="219" t="s">
        <v>1600</v>
      </c>
      <c r="J93" s="219"/>
      <c r="K93" s="230"/>
    </row>
    <row r="94" spans="2:11" ht="15" customHeight="1">
      <c r="B94" s="239"/>
      <c r="C94" s="219" t="s">
        <v>40</v>
      </c>
      <c r="D94" s="219"/>
      <c r="E94" s="219"/>
      <c r="F94" s="238" t="s">
        <v>1566</v>
      </c>
      <c r="G94" s="237"/>
      <c r="H94" s="219" t="s">
        <v>1602</v>
      </c>
      <c r="I94" s="219" t="s">
        <v>1600</v>
      </c>
      <c r="J94" s="219"/>
      <c r="K94" s="230"/>
    </row>
    <row r="95" spans="2:11" ht="15" customHeight="1">
      <c r="B95" s="239"/>
      <c r="C95" s="219" t="s">
        <v>50</v>
      </c>
      <c r="D95" s="219"/>
      <c r="E95" s="219"/>
      <c r="F95" s="238" t="s">
        <v>1566</v>
      </c>
      <c r="G95" s="237"/>
      <c r="H95" s="219" t="s">
        <v>1603</v>
      </c>
      <c r="I95" s="219" t="s">
        <v>1600</v>
      </c>
      <c r="J95" s="219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26" t="s">
        <v>1604</v>
      </c>
      <c r="D100" s="326"/>
      <c r="E100" s="326"/>
      <c r="F100" s="326"/>
      <c r="G100" s="326"/>
      <c r="H100" s="326"/>
      <c r="I100" s="326"/>
      <c r="J100" s="326"/>
      <c r="K100" s="230"/>
    </row>
    <row r="101" spans="2:11" ht="17.25" customHeight="1">
      <c r="B101" s="229"/>
      <c r="C101" s="231" t="s">
        <v>1560</v>
      </c>
      <c r="D101" s="231"/>
      <c r="E101" s="231"/>
      <c r="F101" s="231" t="s">
        <v>1561</v>
      </c>
      <c r="G101" s="232"/>
      <c r="H101" s="231" t="s">
        <v>116</v>
      </c>
      <c r="I101" s="231" t="s">
        <v>59</v>
      </c>
      <c r="J101" s="231" t="s">
        <v>1562</v>
      </c>
      <c r="K101" s="230"/>
    </row>
    <row r="102" spans="2:11" ht="17.25" customHeight="1">
      <c r="B102" s="229"/>
      <c r="C102" s="233" t="s">
        <v>1563</v>
      </c>
      <c r="D102" s="233"/>
      <c r="E102" s="233"/>
      <c r="F102" s="234" t="s">
        <v>1564</v>
      </c>
      <c r="G102" s="235"/>
      <c r="H102" s="233"/>
      <c r="I102" s="233"/>
      <c r="J102" s="233" t="s">
        <v>1565</v>
      </c>
      <c r="K102" s="230"/>
    </row>
    <row r="103" spans="2:11" ht="5.25" customHeight="1">
      <c r="B103" s="229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9"/>
      <c r="C104" s="219" t="s">
        <v>55</v>
      </c>
      <c r="D104" s="236"/>
      <c r="E104" s="236"/>
      <c r="F104" s="238" t="s">
        <v>1566</v>
      </c>
      <c r="G104" s="247"/>
      <c r="H104" s="219" t="s">
        <v>1605</v>
      </c>
      <c r="I104" s="219" t="s">
        <v>1568</v>
      </c>
      <c r="J104" s="219">
        <v>20</v>
      </c>
      <c r="K104" s="230"/>
    </row>
    <row r="105" spans="2:11" ht="15" customHeight="1">
      <c r="B105" s="229"/>
      <c r="C105" s="219" t="s">
        <v>1569</v>
      </c>
      <c r="D105" s="219"/>
      <c r="E105" s="219"/>
      <c r="F105" s="238" t="s">
        <v>1566</v>
      </c>
      <c r="G105" s="219"/>
      <c r="H105" s="219" t="s">
        <v>1605</v>
      </c>
      <c r="I105" s="219" t="s">
        <v>1568</v>
      </c>
      <c r="J105" s="219">
        <v>120</v>
      </c>
      <c r="K105" s="230"/>
    </row>
    <row r="106" spans="2:11" ht="15" customHeight="1">
      <c r="B106" s="239"/>
      <c r="C106" s="219" t="s">
        <v>1571</v>
      </c>
      <c r="D106" s="219"/>
      <c r="E106" s="219"/>
      <c r="F106" s="238" t="s">
        <v>1572</v>
      </c>
      <c r="G106" s="219"/>
      <c r="H106" s="219" t="s">
        <v>1605</v>
      </c>
      <c r="I106" s="219" t="s">
        <v>1568</v>
      </c>
      <c r="J106" s="219">
        <v>50</v>
      </c>
      <c r="K106" s="230"/>
    </row>
    <row r="107" spans="2:11" ht="15" customHeight="1">
      <c r="B107" s="239"/>
      <c r="C107" s="219" t="s">
        <v>1574</v>
      </c>
      <c r="D107" s="219"/>
      <c r="E107" s="219"/>
      <c r="F107" s="238" t="s">
        <v>1566</v>
      </c>
      <c r="G107" s="219"/>
      <c r="H107" s="219" t="s">
        <v>1605</v>
      </c>
      <c r="I107" s="219" t="s">
        <v>1576</v>
      </c>
      <c r="J107" s="219"/>
      <c r="K107" s="230"/>
    </row>
    <row r="108" spans="2:11" ht="15" customHeight="1">
      <c r="B108" s="239"/>
      <c r="C108" s="219" t="s">
        <v>1585</v>
      </c>
      <c r="D108" s="219"/>
      <c r="E108" s="219"/>
      <c r="F108" s="238" t="s">
        <v>1572</v>
      </c>
      <c r="G108" s="219"/>
      <c r="H108" s="219" t="s">
        <v>1605</v>
      </c>
      <c r="I108" s="219" t="s">
        <v>1568</v>
      </c>
      <c r="J108" s="219">
        <v>50</v>
      </c>
      <c r="K108" s="230"/>
    </row>
    <row r="109" spans="2:11" ht="15" customHeight="1">
      <c r="B109" s="239"/>
      <c r="C109" s="219" t="s">
        <v>1593</v>
      </c>
      <c r="D109" s="219"/>
      <c r="E109" s="219"/>
      <c r="F109" s="238" t="s">
        <v>1572</v>
      </c>
      <c r="G109" s="219"/>
      <c r="H109" s="219" t="s">
        <v>1605</v>
      </c>
      <c r="I109" s="219" t="s">
        <v>1568</v>
      </c>
      <c r="J109" s="219">
        <v>50</v>
      </c>
      <c r="K109" s="230"/>
    </row>
    <row r="110" spans="2:11" ht="15" customHeight="1">
      <c r="B110" s="239"/>
      <c r="C110" s="219" t="s">
        <v>1591</v>
      </c>
      <c r="D110" s="219"/>
      <c r="E110" s="219"/>
      <c r="F110" s="238" t="s">
        <v>1572</v>
      </c>
      <c r="G110" s="219"/>
      <c r="H110" s="219" t="s">
        <v>1605</v>
      </c>
      <c r="I110" s="219" t="s">
        <v>1568</v>
      </c>
      <c r="J110" s="219">
        <v>50</v>
      </c>
      <c r="K110" s="230"/>
    </row>
    <row r="111" spans="2:11" ht="15" customHeight="1">
      <c r="B111" s="239"/>
      <c r="C111" s="219" t="s">
        <v>55</v>
      </c>
      <c r="D111" s="219"/>
      <c r="E111" s="219"/>
      <c r="F111" s="238" t="s">
        <v>1566</v>
      </c>
      <c r="G111" s="219"/>
      <c r="H111" s="219" t="s">
        <v>1606</v>
      </c>
      <c r="I111" s="219" t="s">
        <v>1568</v>
      </c>
      <c r="J111" s="219">
        <v>20</v>
      </c>
      <c r="K111" s="230"/>
    </row>
    <row r="112" spans="2:11" ht="15" customHeight="1">
      <c r="B112" s="239"/>
      <c r="C112" s="219" t="s">
        <v>1607</v>
      </c>
      <c r="D112" s="219"/>
      <c r="E112" s="219"/>
      <c r="F112" s="238" t="s">
        <v>1566</v>
      </c>
      <c r="G112" s="219"/>
      <c r="H112" s="219" t="s">
        <v>1608</v>
      </c>
      <c r="I112" s="219" t="s">
        <v>1568</v>
      </c>
      <c r="J112" s="219">
        <v>120</v>
      </c>
      <c r="K112" s="230"/>
    </row>
    <row r="113" spans="2:11" ht="15" customHeight="1">
      <c r="B113" s="239"/>
      <c r="C113" s="219" t="s">
        <v>40</v>
      </c>
      <c r="D113" s="219"/>
      <c r="E113" s="219"/>
      <c r="F113" s="238" t="s">
        <v>1566</v>
      </c>
      <c r="G113" s="219"/>
      <c r="H113" s="219" t="s">
        <v>1609</v>
      </c>
      <c r="I113" s="219" t="s">
        <v>1600</v>
      </c>
      <c r="J113" s="219"/>
      <c r="K113" s="230"/>
    </row>
    <row r="114" spans="2:11" ht="15" customHeight="1">
      <c r="B114" s="239"/>
      <c r="C114" s="219" t="s">
        <v>50</v>
      </c>
      <c r="D114" s="219"/>
      <c r="E114" s="219"/>
      <c r="F114" s="238" t="s">
        <v>1566</v>
      </c>
      <c r="G114" s="219"/>
      <c r="H114" s="219" t="s">
        <v>1610</v>
      </c>
      <c r="I114" s="219" t="s">
        <v>1600</v>
      </c>
      <c r="J114" s="219"/>
      <c r="K114" s="230"/>
    </row>
    <row r="115" spans="2:11" ht="15" customHeight="1">
      <c r="B115" s="239"/>
      <c r="C115" s="219" t="s">
        <v>59</v>
      </c>
      <c r="D115" s="219"/>
      <c r="E115" s="219"/>
      <c r="F115" s="238" t="s">
        <v>1566</v>
      </c>
      <c r="G115" s="219"/>
      <c r="H115" s="219" t="s">
        <v>1611</v>
      </c>
      <c r="I115" s="219" t="s">
        <v>1612</v>
      </c>
      <c r="J115" s="219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5"/>
      <c r="D117" s="215"/>
      <c r="E117" s="215"/>
      <c r="F117" s="250"/>
      <c r="G117" s="215"/>
      <c r="H117" s="215"/>
      <c r="I117" s="215"/>
      <c r="J117" s="215"/>
      <c r="K117" s="249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323" t="s">
        <v>1613</v>
      </c>
      <c r="D120" s="323"/>
      <c r="E120" s="323"/>
      <c r="F120" s="323"/>
      <c r="G120" s="323"/>
      <c r="H120" s="323"/>
      <c r="I120" s="323"/>
      <c r="J120" s="323"/>
      <c r="K120" s="255"/>
    </row>
    <row r="121" spans="2:11" ht="17.25" customHeight="1">
      <c r="B121" s="256"/>
      <c r="C121" s="231" t="s">
        <v>1560</v>
      </c>
      <c r="D121" s="231"/>
      <c r="E121" s="231"/>
      <c r="F121" s="231" t="s">
        <v>1561</v>
      </c>
      <c r="G121" s="232"/>
      <c r="H121" s="231" t="s">
        <v>116</v>
      </c>
      <c r="I121" s="231" t="s">
        <v>59</v>
      </c>
      <c r="J121" s="231" t="s">
        <v>1562</v>
      </c>
      <c r="K121" s="257"/>
    </row>
    <row r="122" spans="2:11" ht="17.25" customHeight="1">
      <c r="B122" s="256"/>
      <c r="C122" s="233" t="s">
        <v>1563</v>
      </c>
      <c r="D122" s="233"/>
      <c r="E122" s="233"/>
      <c r="F122" s="234" t="s">
        <v>1564</v>
      </c>
      <c r="G122" s="235"/>
      <c r="H122" s="233"/>
      <c r="I122" s="233"/>
      <c r="J122" s="233" t="s">
        <v>1565</v>
      </c>
      <c r="K122" s="257"/>
    </row>
    <row r="123" spans="2:11" ht="5.25" customHeight="1">
      <c r="B123" s="258"/>
      <c r="C123" s="236"/>
      <c r="D123" s="236"/>
      <c r="E123" s="236"/>
      <c r="F123" s="236"/>
      <c r="G123" s="219"/>
      <c r="H123" s="236"/>
      <c r="I123" s="236"/>
      <c r="J123" s="236"/>
      <c r="K123" s="259"/>
    </row>
    <row r="124" spans="2:11" ht="15" customHeight="1">
      <c r="B124" s="258"/>
      <c r="C124" s="219" t="s">
        <v>1569</v>
      </c>
      <c r="D124" s="236"/>
      <c r="E124" s="236"/>
      <c r="F124" s="238" t="s">
        <v>1566</v>
      </c>
      <c r="G124" s="219"/>
      <c r="H124" s="219" t="s">
        <v>1605</v>
      </c>
      <c r="I124" s="219" t="s">
        <v>1568</v>
      </c>
      <c r="J124" s="219">
        <v>120</v>
      </c>
      <c r="K124" s="260"/>
    </row>
    <row r="125" spans="2:11" ht="15" customHeight="1">
      <c r="B125" s="258"/>
      <c r="C125" s="219" t="s">
        <v>1614</v>
      </c>
      <c r="D125" s="219"/>
      <c r="E125" s="219"/>
      <c r="F125" s="238" t="s">
        <v>1566</v>
      </c>
      <c r="G125" s="219"/>
      <c r="H125" s="219" t="s">
        <v>1615</v>
      </c>
      <c r="I125" s="219" t="s">
        <v>1568</v>
      </c>
      <c r="J125" s="219" t="s">
        <v>1616</v>
      </c>
      <c r="K125" s="260"/>
    </row>
    <row r="126" spans="2:11" ht="15" customHeight="1">
      <c r="B126" s="258"/>
      <c r="C126" s="219" t="s">
        <v>1515</v>
      </c>
      <c r="D126" s="219"/>
      <c r="E126" s="219"/>
      <c r="F126" s="238" t="s">
        <v>1566</v>
      </c>
      <c r="G126" s="219"/>
      <c r="H126" s="219" t="s">
        <v>1617</v>
      </c>
      <c r="I126" s="219" t="s">
        <v>1568</v>
      </c>
      <c r="J126" s="219" t="s">
        <v>1616</v>
      </c>
      <c r="K126" s="260"/>
    </row>
    <row r="127" spans="2:11" ht="15" customHeight="1">
      <c r="B127" s="258"/>
      <c r="C127" s="219" t="s">
        <v>1577</v>
      </c>
      <c r="D127" s="219"/>
      <c r="E127" s="219"/>
      <c r="F127" s="238" t="s">
        <v>1572</v>
      </c>
      <c r="G127" s="219"/>
      <c r="H127" s="219" t="s">
        <v>1578</v>
      </c>
      <c r="I127" s="219" t="s">
        <v>1568</v>
      </c>
      <c r="J127" s="219">
        <v>15</v>
      </c>
      <c r="K127" s="260"/>
    </row>
    <row r="128" spans="2:11" ht="15" customHeight="1">
      <c r="B128" s="258"/>
      <c r="C128" s="240" t="s">
        <v>1579</v>
      </c>
      <c r="D128" s="240"/>
      <c r="E128" s="240"/>
      <c r="F128" s="241" t="s">
        <v>1572</v>
      </c>
      <c r="G128" s="240"/>
      <c r="H128" s="240" t="s">
        <v>1580</v>
      </c>
      <c r="I128" s="240" t="s">
        <v>1568</v>
      </c>
      <c r="J128" s="240">
        <v>15</v>
      </c>
      <c r="K128" s="260"/>
    </row>
    <row r="129" spans="2:11" ht="15" customHeight="1">
      <c r="B129" s="258"/>
      <c r="C129" s="240" t="s">
        <v>1581</v>
      </c>
      <c r="D129" s="240"/>
      <c r="E129" s="240"/>
      <c r="F129" s="241" t="s">
        <v>1572</v>
      </c>
      <c r="G129" s="240"/>
      <c r="H129" s="240" t="s">
        <v>1582</v>
      </c>
      <c r="I129" s="240" t="s">
        <v>1568</v>
      </c>
      <c r="J129" s="240">
        <v>20</v>
      </c>
      <c r="K129" s="260"/>
    </row>
    <row r="130" spans="2:11" ht="15" customHeight="1">
      <c r="B130" s="258"/>
      <c r="C130" s="240" t="s">
        <v>1583</v>
      </c>
      <c r="D130" s="240"/>
      <c r="E130" s="240"/>
      <c r="F130" s="241" t="s">
        <v>1572</v>
      </c>
      <c r="G130" s="240"/>
      <c r="H130" s="240" t="s">
        <v>1584</v>
      </c>
      <c r="I130" s="240" t="s">
        <v>1568</v>
      </c>
      <c r="J130" s="240">
        <v>20</v>
      </c>
      <c r="K130" s="260"/>
    </row>
    <row r="131" spans="2:11" ht="15" customHeight="1">
      <c r="B131" s="258"/>
      <c r="C131" s="219" t="s">
        <v>1571</v>
      </c>
      <c r="D131" s="219"/>
      <c r="E131" s="219"/>
      <c r="F131" s="238" t="s">
        <v>1572</v>
      </c>
      <c r="G131" s="219"/>
      <c r="H131" s="219" t="s">
        <v>1605</v>
      </c>
      <c r="I131" s="219" t="s">
        <v>1568</v>
      </c>
      <c r="J131" s="219">
        <v>50</v>
      </c>
      <c r="K131" s="260"/>
    </row>
    <row r="132" spans="2:11" ht="15" customHeight="1">
      <c r="B132" s="258"/>
      <c r="C132" s="219" t="s">
        <v>1585</v>
      </c>
      <c r="D132" s="219"/>
      <c r="E132" s="219"/>
      <c r="F132" s="238" t="s">
        <v>1572</v>
      </c>
      <c r="G132" s="219"/>
      <c r="H132" s="219" t="s">
        <v>1605</v>
      </c>
      <c r="I132" s="219" t="s">
        <v>1568</v>
      </c>
      <c r="J132" s="219">
        <v>50</v>
      </c>
      <c r="K132" s="260"/>
    </row>
    <row r="133" spans="2:11" ht="15" customHeight="1">
      <c r="B133" s="258"/>
      <c r="C133" s="219" t="s">
        <v>1591</v>
      </c>
      <c r="D133" s="219"/>
      <c r="E133" s="219"/>
      <c r="F133" s="238" t="s">
        <v>1572</v>
      </c>
      <c r="G133" s="219"/>
      <c r="H133" s="219" t="s">
        <v>1605</v>
      </c>
      <c r="I133" s="219" t="s">
        <v>1568</v>
      </c>
      <c r="J133" s="219">
        <v>50</v>
      </c>
      <c r="K133" s="260"/>
    </row>
    <row r="134" spans="2:11" ht="15" customHeight="1">
      <c r="B134" s="258"/>
      <c r="C134" s="219" t="s">
        <v>1593</v>
      </c>
      <c r="D134" s="219"/>
      <c r="E134" s="219"/>
      <c r="F134" s="238" t="s">
        <v>1572</v>
      </c>
      <c r="G134" s="219"/>
      <c r="H134" s="219" t="s">
        <v>1605</v>
      </c>
      <c r="I134" s="219" t="s">
        <v>1568</v>
      </c>
      <c r="J134" s="219">
        <v>50</v>
      </c>
      <c r="K134" s="260"/>
    </row>
    <row r="135" spans="2:11" ht="15" customHeight="1">
      <c r="B135" s="258"/>
      <c r="C135" s="219" t="s">
        <v>122</v>
      </c>
      <c r="D135" s="219"/>
      <c r="E135" s="219"/>
      <c r="F135" s="238" t="s">
        <v>1572</v>
      </c>
      <c r="G135" s="219"/>
      <c r="H135" s="219" t="s">
        <v>1618</v>
      </c>
      <c r="I135" s="219" t="s">
        <v>1568</v>
      </c>
      <c r="J135" s="219">
        <v>255</v>
      </c>
      <c r="K135" s="260"/>
    </row>
    <row r="136" spans="2:11" ht="15" customHeight="1">
      <c r="B136" s="258"/>
      <c r="C136" s="219" t="s">
        <v>1595</v>
      </c>
      <c r="D136" s="219"/>
      <c r="E136" s="219"/>
      <c r="F136" s="238" t="s">
        <v>1566</v>
      </c>
      <c r="G136" s="219"/>
      <c r="H136" s="219" t="s">
        <v>1619</v>
      </c>
      <c r="I136" s="219" t="s">
        <v>1597</v>
      </c>
      <c r="J136" s="219"/>
      <c r="K136" s="260"/>
    </row>
    <row r="137" spans="2:11" ht="15" customHeight="1">
      <c r="B137" s="258"/>
      <c r="C137" s="219" t="s">
        <v>1598</v>
      </c>
      <c r="D137" s="219"/>
      <c r="E137" s="219"/>
      <c r="F137" s="238" t="s">
        <v>1566</v>
      </c>
      <c r="G137" s="219"/>
      <c r="H137" s="219" t="s">
        <v>1620</v>
      </c>
      <c r="I137" s="219" t="s">
        <v>1600</v>
      </c>
      <c r="J137" s="219"/>
      <c r="K137" s="260"/>
    </row>
    <row r="138" spans="2:11" ht="15" customHeight="1">
      <c r="B138" s="258"/>
      <c r="C138" s="219" t="s">
        <v>1601</v>
      </c>
      <c r="D138" s="219"/>
      <c r="E138" s="219"/>
      <c r="F138" s="238" t="s">
        <v>1566</v>
      </c>
      <c r="G138" s="219"/>
      <c r="H138" s="219" t="s">
        <v>1601</v>
      </c>
      <c r="I138" s="219" t="s">
        <v>1600</v>
      </c>
      <c r="J138" s="219"/>
      <c r="K138" s="260"/>
    </row>
    <row r="139" spans="2:11" ht="15" customHeight="1">
      <c r="B139" s="258"/>
      <c r="C139" s="219" t="s">
        <v>40</v>
      </c>
      <c r="D139" s="219"/>
      <c r="E139" s="219"/>
      <c r="F139" s="238" t="s">
        <v>1566</v>
      </c>
      <c r="G139" s="219"/>
      <c r="H139" s="219" t="s">
        <v>1621</v>
      </c>
      <c r="I139" s="219" t="s">
        <v>1600</v>
      </c>
      <c r="J139" s="219"/>
      <c r="K139" s="260"/>
    </row>
    <row r="140" spans="2:11" ht="15" customHeight="1">
      <c r="B140" s="258"/>
      <c r="C140" s="219" t="s">
        <v>1622</v>
      </c>
      <c r="D140" s="219"/>
      <c r="E140" s="219"/>
      <c r="F140" s="238" t="s">
        <v>1566</v>
      </c>
      <c r="G140" s="219"/>
      <c r="H140" s="219" t="s">
        <v>1623</v>
      </c>
      <c r="I140" s="219" t="s">
        <v>1600</v>
      </c>
      <c r="J140" s="219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5"/>
      <c r="C142" s="215"/>
      <c r="D142" s="215"/>
      <c r="E142" s="215"/>
      <c r="F142" s="250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26" t="s">
        <v>1624</v>
      </c>
      <c r="D145" s="326"/>
      <c r="E145" s="326"/>
      <c r="F145" s="326"/>
      <c r="G145" s="326"/>
      <c r="H145" s="326"/>
      <c r="I145" s="326"/>
      <c r="J145" s="326"/>
      <c r="K145" s="230"/>
    </row>
    <row r="146" spans="2:11" ht="17.25" customHeight="1">
      <c r="B146" s="229"/>
      <c r="C146" s="231" t="s">
        <v>1560</v>
      </c>
      <c r="D146" s="231"/>
      <c r="E146" s="231"/>
      <c r="F146" s="231" t="s">
        <v>1561</v>
      </c>
      <c r="G146" s="232"/>
      <c r="H146" s="231" t="s">
        <v>116</v>
      </c>
      <c r="I146" s="231" t="s">
        <v>59</v>
      </c>
      <c r="J146" s="231" t="s">
        <v>1562</v>
      </c>
      <c r="K146" s="230"/>
    </row>
    <row r="147" spans="2:11" ht="17.25" customHeight="1">
      <c r="B147" s="229"/>
      <c r="C147" s="233" t="s">
        <v>1563</v>
      </c>
      <c r="D147" s="233"/>
      <c r="E147" s="233"/>
      <c r="F147" s="234" t="s">
        <v>1564</v>
      </c>
      <c r="G147" s="235"/>
      <c r="H147" s="233"/>
      <c r="I147" s="233"/>
      <c r="J147" s="233" t="s">
        <v>1565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1569</v>
      </c>
      <c r="D149" s="219"/>
      <c r="E149" s="219"/>
      <c r="F149" s="265" t="s">
        <v>1566</v>
      </c>
      <c r="G149" s="219"/>
      <c r="H149" s="264" t="s">
        <v>1605</v>
      </c>
      <c r="I149" s="264" t="s">
        <v>1568</v>
      </c>
      <c r="J149" s="264">
        <v>120</v>
      </c>
      <c r="K149" s="260"/>
    </row>
    <row r="150" spans="2:11" ht="15" customHeight="1">
      <c r="B150" s="239"/>
      <c r="C150" s="264" t="s">
        <v>1614</v>
      </c>
      <c r="D150" s="219"/>
      <c r="E150" s="219"/>
      <c r="F150" s="265" t="s">
        <v>1566</v>
      </c>
      <c r="G150" s="219"/>
      <c r="H150" s="264" t="s">
        <v>1625</v>
      </c>
      <c r="I150" s="264" t="s">
        <v>1568</v>
      </c>
      <c r="J150" s="264" t="s">
        <v>1616</v>
      </c>
      <c r="K150" s="260"/>
    </row>
    <row r="151" spans="2:11" ht="15" customHeight="1">
      <c r="B151" s="239"/>
      <c r="C151" s="264" t="s">
        <v>1515</v>
      </c>
      <c r="D151" s="219"/>
      <c r="E151" s="219"/>
      <c r="F151" s="265" t="s">
        <v>1566</v>
      </c>
      <c r="G151" s="219"/>
      <c r="H151" s="264" t="s">
        <v>1626</v>
      </c>
      <c r="I151" s="264" t="s">
        <v>1568</v>
      </c>
      <c r="J151" s="264" t="s">
        <v>1616</v>
      </c>
      <c r="K151" s="260"/>
    </row>
    <row r="152" spans="2:11" ht="15" customHeight="1">
      <c r="B152" s="239"/>
      <c r="C152" s="264" t="s">
        <v>1571</v>
      </c>
      <c r="D152" s="219"/>
      <c r="E152" s="219"/>
      <c r="F152" s="265" t="s">
        <v>1572</v>
      </c>
      <c r="G152" s="219"/>
      <c r="H152" s="264" t="s">
        <v>1605</v>
      </c>
      <c r="I152" s="264" t="s">
        <v>1568</v>
      </c>
      <c r="J152" s="264">
        <v>50</v>
      </c>
      <c r="K152" s="260"/>
    </row>
    <row r="153" spans="2:11" ht="15" customHeight="1">
      <c r="B153" s="239"/>
      <c r="C153" s="264" t="s">
        <v>1574</v>
      </c>
      <c r="D153" s="219"/>
      <c r="E153" s="219"/>
      <c r="F153" s="265" t="s">
        <v>1566</v>
      </c>
      <c r="G153" s="219"/>
      <c r="H153" s="264" t="s">
        <v>1605</v>
      </c>
      <c r="I153" s="264" t="s">
        <v>1576</v>
      </c>
      <c r="J153" s="264"/>
      <c r="K153" s="260"/>
    </row>
    <row r="154" spans="2:11" ht="15" customHeight="1">
      <c r="B154" s="239"/>
      <c r="C154" s="264" t="s">
        <v>1585</v>
      </c>
      <c r="D154" s="219"/>
      <c r="E154" s="219"/>
      <c r="F154" s="265" t="s">
        <v>1572</v>
      </c>
      <c r="G154" s="219"/>
      <c r="H154" s="264" t="s">
        <v>1605</v>
      </c>
      <c r="I154" s="264" t="s">
        <v>1568</v>
      </c>
      <c r="J154" s="264">
        <v>50</v>
      </c>
      <c r="K154" s="260"/>
    </row>
    <row r="155" spans="2:11" ht="15" customHeight="1">
      <c r="B155" s="239"/>
      <c r="C155" s="264" t="s">
        <v>1593</v>
      </c>
      <c r="D155" s="219"/>
      <c r="E155" s="219"/>
      <c r="F155" s="265" t="s">
        <v>1572</v>
      </c>
      <c r="G155" s="219"/>
      <c r="H155" s="264" t="s">
        <v>1605</v>
      </c>
      <c r="I155" s="264" t="s">
        <v>1568</v>
      </c>
      <c r="J155" s="264">
        <v>50</v>
      </c>
      <c r="K155" s="260"/>
    </row>
    <row r="156" spans="2:11" ht="15" customHeight="1">
      <c r="B156" s="239"/>
      <c r="C156" s="264" t="s">
        <v>1591</v>
      </c>
      <c r="D156" s="219"/>
      <c r="E156" s="219"/>
      <c r="F156" s="265" t="s">
        <v>1572</v>
      </c>
      <c r="G156" s="219"/>
      <c r="H156" s="264" t="s">
        <v>1605</v>
      </c>
      <c r="I156" s="264" t="s">
        <v>1568</v>
      </c>
      <c r="J156" s="264">
        <v>50</v>
      </c>
      <c r="K156" s="260"/>
    </row>
    <row r="157" spans="2:11" ht="15" customHeight="1">
      <c r="B157" s="239"/>
      <c r="C157" s="264" t="s">
        <v>103</v>
      </c>
      <c r="D157" s="219"/>
      <c r="E157" s="219"/>
      <c r="F157" s="265" t="s">
        <v>1566</v>
      </c>
      <c r="G157" s="219"/>
      <c r="H157" s="264" t="s">
        <v>1627</v>
      </c>
      <c r="I157" s="264" t="s">
        <v>1568</v>
      </c>
      <c r="J157" s="264" t="s">
        <v>1628</v>
      </c>
      <c r="K157" s="260"/>
    </row>
    <row r="158" spans="2:11" ht="15" customHeight="1">
      <c r="B158" s="239"/>
      <c r="C158" s="264" t="s">
        <v>1629</v>
      </c>
      <c r="D158" s="219"/>
      <c r="E158" s="219"/>
      <c r="F158" s="265" t="s">
        <v>1566</v>
      </c>
      <c r="G158" s="219"/>
      <c r="H158" s="264" t="s">
        <v>1630</v>
      </c>
      <c r="I158" s="264" t="s">
        <v>1600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5"/>
      <c r="C160" s="219"/>
      <c r="D160" s="219"/>
      <c r="E160" s="219"/>
      <c r="F160" s="238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6"/>
      <c r="C162" s="207"/>
      <c r="D162" s="207"/>
      <c r="E162" s="207"/>
      <c r="F162" s="207"/>
      <c r="G162" s="207"/>
      <c r="H162" s="207"/>
      <c r="I162" s="207"/>
      <c r="J162" s="207"/>
      <c r="K162" s="208"/>
    </row>
    <row r="163" spans="2:11" ht="45" customHeight="1">
      <c r="B163" s="209"/>
      <c r="C163" s="323" t="s">
        <v>1631</v>
      </c>
      <c r="D163" s="323"/>
      <c r="E163" s="323"/>
      <c r="F163" s="323"/>
      <c r="G163" s="323"/>
      <c r="H163" s="323"/>
      <c r="I163" s="323"/>
      <c r="J163" s="323"/>
      <c r="K163" s="210"/>
    </row>
    <row r="164" spans="2:11" ht="17.25" customHeight="1">
      <c r="B164" s="209"/>
      <c r="C164" s="231" t="s">
        <v>1560</v>
      </c>
      <c r="D164" s="231"/>
      <c r="E164" s="231"/>
      <c r="F164" s="231" t="s">
        <v>1561</v>
      </c>
      <c r="G164" s="268"/>
      <c r="H164" s="269" t="s">
        <v>116</v>
      </c>
      <c r="I164" s="269" t="s">
        <v>59</v>
      </c>
      <c r="J164" s="231" t="s">
        <v>1562</v>
      </c>
      <c r="K164" s="210"/>
    </row>
    <row r="165" spans="2:11" ht="17.25" customHeight="1">
      <c r="B165" s="212"/>
      <c r="C165" s="233" t="s">
        <v>1563</v>
      </c>
      <c r="D165" s="233"/>
      <c r="E165" s="233"/>
      <c r="F165" s="234" t="s">
        <v>1564</v>
      </c>
      <c r="G165" s="270"/>
      <c r="H165" s="271"/>
      <c r="I165" s="271"/>
      <c r="J165" s="233" t="s">
        <v>1565</v>
      </c>
      <c r="K165" s="213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9" t="s">
        <v>1569</v>
      </c>
      <c r="D167" s="219"/>
      <c r="E167" s="219"/>
      <c r="F167" s="238" t="s">
        <v>1566</v>
      </c>
      <c r="G167" s="219"/>
      <c r="H167" s="219" t="s">
        <v>1605</v>
      </c>
      <c r="I167" s="219" t="s">
        <v>1568</v>
      </c>
      <c r="J167" s="219">
        <v>120</v>
      </c>
      <c r="K167" s="260"/>
    </row>
    <row r="168" spans="2:11" ht="15" customHeight="1">
      <c r="B168" s="239"/>
      <c r="C168" s="219" t="s">
        <v>1614</v>
      </c>
      <c r="D168" s="219"/>
      <c r="E168" s="219"/>
      <c r="F168" s="238" t="s">
        <v>1566</v>
      </c>
      <c r="G168" s="219"/>
      <c r="H168" s="219" t="s">
        <v>1615</v>
      </c>
      <c r="I168" s="219" t="s">
        <v>1568</v>
      </c>
      <c r="J168" s="219" t="s">
        <v>1616</v>
      </c>
      <c r="K168" s="260"/>
    </row>
    <row r="169" spans="2:11" ht="15" customHeight="1">
      <c r="B169" s="239"/>
      <c r="C169" s="219" t="s">
        <v>1515</v>
      </c>
      <c r="D169" s="219"/>
      <c r="E169" s="219"/>
      <c r="F169" s="238" t="s">
        <v>1566</v>
      </c>
      <c r="G169" s="219"/>
      <c r="H169" s="219" t="s">
        <v>1632</v>
      </c>
      <c r="I169" s="219" t="s">
        <v>1568</v>
      </c>
      <c r="J169" s="219" t="s">
        <v>1616</v>
      </c>
      <c r="K169" s="260"/>
    </row>
    <row r="170" spans="2:11" ht="15" customHeight="1">
      <c r="B170" s="239"/>
      <c r="C170" s="219" t="s">
        <v>1571</v>
      </c>
      <c r="D170" s="219"/>
      <c r="E170" s="219"/>
      <c r="F170" s="238" t="s">
        <v>1572</v>
      </c>
      <c r="G170" s="219"/>
      <c r="H170" s="219" t="s">
        <v>1632</v>
      </c>
      <c r="I170" s="219" t="s">
        <v>1568</v>
      </c>
      <c r="J170" s="219">
        <v>50</v>
      </c>
      <c r="K170" s="260"/>
    </row>
    <row r="171" spans="2:11" ht="15" customHeight="1">
      <c r="B171" s="239"/>
      <c r="C171" s="219" t="s">
        <v>1574</v>
      </c>
      <c r="D171" s="219"/>
      <c r="E171" s="219"/>
      <c r="F171" s="238" t="s">
        <v>1566</v>
      </c>
      <c r="G171" s="219"/>
      <c r="H171" s="219" t="s">
        <v>1632</v>
      </c>
      <c r="I171" s="219" t="s">
        <v>1576</v>
      </c>
      <c r="J171" s="219"/>
      <c r="K171" s="260"/>
    </row>
    <row r="172" spans="2:11" ht="15" customHeight="1">
      <c r="B172" s="239"/>
      <c r="C172" s="219" t="s">
        <v>1585</v>
      </c>
      <c r="D172" s="219"/>
      <c r="E172" s="219"/>
      <c r="F172" s="238" t="s">
        <v>1572</v>
      </c>
      <c r="G172" s="219"/>
      <c r="H172" s="219" t="s">
        <v>1632</v>
      </c>
      <c r="I172" s="219" t="s">
        <v>1568</v>
      </c>
      <c r="J172" s="219">
        <v>50</v>
      </c>
      <c r="K172" s="260"/>
    </row>
    <row r="173" spans="2:11" ht="15" customHeight="1">
      <c r="B173" s="239"/>
      <c r="C173" s="219" t="s">
        <v>1593</v>
      </c>
      <c r="D173" s="219"/>
      <c r="E173" s="219"/>
      <c r="F173" s="238" t="s">
        <v>1572</v>
      </c>
      <c r="G173" s="219"/>
      <c r="H173" s="219" t="s">
        <v>1632</v>
      </c>
      <c r="I173" s="219" t="s">
        <v>1568</v>
      </c>
      <c r="J173" s="219">
        <v>50</v>
      </c>
      <c r="K173" s="260"/>
    </row>
    <row r="174" spans="2:11" ht="15" customHeight="1">
      <c r="B174" s="239"/>
      <c r="C174" s="219" t="s">
        <v>1591</v>
      </c>
      <c r="D174" s="219"/>
      <c r="E174" s="219"/>
      <c r="F174" s="238" t="s">
        <v>1572</v>
      </c>
      <c r="G174" s="219"/>
      <c r="H174" s="219" t="s">
        <v>1632</v>
      </c>
      <c r="I174" s="219" t="s">
        <v>1568</v>
      </c>
      <c r="J174" s="219">
        <v>50</v>
      </c>
      <c r="K174" s="260"/>
    </row>
    <row r="175" spans="2:11" ht="15" customHeight="1">
      <c r="B175" s="239"/>
      <c r="C175" s="219" t="s">
        <v>115</v>
      </c>
      <c r="D175" s="219"/>
      <c r="E175" s="219"/>
      <c r="F175" s="238" t="s">
        <v>1566</v>
      </c>
      <c r="G175" s="219"/>
      <c r="H175" s="219" t="s">
        <v>1633</v>
      </c>
      <c r="I175" s="219" t="s">
        <v>1634</v>
      </c>
      <c r="J175" s="219"/>
      <c r="K175" s="260"/>
    </row>
    <row r="176" spans="2:11" ht="15" customHeight="1">
      <c r="B176" s="239"/>
      <c r="C176" s="219" t="s">
        <v>59</v>
      </c>
      <c r="D176" s="219"/>
      <c r="E176" s="219"/>
      <c r="F176" s="238" t="s">
        <v>1566</v>
      </c>
      <c r="G176" s="219"/>
      <c r="H176" s="219" t="s">
        <v>1635</v>
      </c>
      <c r="I176" s="219" t="s">
        <v>1636</v>
      </c>
      <c r="J176" s="219">
        <v>1</v>
      </c>
      <c r="K176" s="260"/>
    </row>
    <row r="177" spans="2:11" ht="15" customHeight="1">
      <c r="B177" s="239"/>
      <c r="C177" s="219" t="s">
        <v>55</v>
      </c>
      <c r="D177" s="219"/>
      <c r="E177" s="219"/>
      <c r="F177" s="238" t="s">
        <v>1566</v>
      </c>
      <c r="G177" s="219"/>
      <c r="H177" s="219" t="s">
        <v>1637</v>
      </c>
      <c r="I177" s="219" t="s">
        <v>1568</v>
      </c>
      <c r="J177" s="219">
        <v>20</v>
      </c>
      <c r="K177" s="260"/>
    </row>
    <row r="178" spans="2:11" ht="15" customHeight="1">
      <c r="B178" s="239"/>
      <c r="C178" s="219" t="s">
        <v>116</v>
      </c>
      <c r="D178" s="219"/>
      <c r="E178" s="219"/>
      <c r="F178" s="238" t="s">
        <v>1566</v>
      </c>
      <c r="G178" s="219"/>
      <c r="H178" s="219" t="s">
        <v>1638</v>
      </c>
      <c r="I178" s="219" t="s">
        <v>1568</v>
      </c>
      <c r="J178" s="219">
        <v>255</v>
      </c>
      <c r="K178" s="260"/>
    </row>
    <row r="179" spans="2:11" ht="15" customHeight="1">
      <c r="B179" s="239"/>
      <c r="C179" s="219" t="s">
        <v>117</v>
      </c>
      <c r="D179" s="219"/>
      <c r="E179" s="219"/>
      <c r="F179" s="238" t="s">
        <v>1566</v>
      </c>
      <c r="G179" s="219"/>
      <c r="H179" s="219" t="s">
        <v>1531</v>
      </c>
      <c r="I179" s="219" t="s">
        <v>1568</v>
      </c>
      <c r="J179" s="219">
        <v>10</v>
      </c>
      <c r="K179" s="260"/>
    </row>
    <row r="180" spans="2:11" ht="15" customHeight="1">
      <c r="B180" s="239"/>
      <c r="C180" s="219" t="s">
        <v>118</v>
      </c>
      <c r="D180" s="219"/>
      <c r="E180" s="219"/>
      <c r="F180" s="238" t="s">
        <v>1566</v>
      </c>
      <c r="G180" s="219"/>
      <c r="H180" s="219" t="s">
        <v>1639</v>
      </c>
      <c r="I180" s="219" t="s">
        <v>1600</v>
      </c>
      <c r="J180" s="219"/>
      <c r="K180" s="260"/>
    </row>
    <row r="181" spans="2:11" ht="15" customHeight="1">
      <c r="B181" s="239"/>
      <c r="C181" s="219" t="s">
        <v>1640</v>
      </c>
      <c r="D181" s="219"/>
      <c r="E181" s="219"/>
      <c r="F181" s="238" t="s">
        <v>1566</v>
      </c>
      <c r="G181" s="219"/>
      <c r="H181" s="219" t="s">
        <v>1641</v>
      </c>
      <c r="I181" s="219" t="s">
        <v>1600</v>
      </c>
      <c r="J181" s="219"/>
      <c r="K181" s="260"/>
    </row>
    <row r="182" spans="2:11" ht="15" customHeight="1">
      <c r="B182" s="239"/>
      <c r="C182" s="219" t="s">
        <v>1629</v>
      </c>
      <c r="D182" s="219"/>
      <c r="E182" s="219"/>
      <c r="F182" s="238" t="s">
        <v>1566</v>
      </c>
      <c r="G182" s="219"/>
      <c r="H182" s="219" t="s">
        <v>1642</v>
      </c>
      <c r="I182" s="219" t="s">
        <v>1600</v>
      </c>
      <c r="J182" s="219"/>
      <c r="K182" s="260"/>
    </row>
    <row r="183" spans="2:11" ht="15" customHeight="1">
      <c r="B183" s="239"/>
      <c r="C183" s="219" t="s">
        <v>121</v>
      </c>
      <c r="D183" s="219"/>
      <c r="E183" s="219"/>
      <c r="F183" s="238" t="s">
        <v>1572</v>
      </c>
      <c r="G183" s="219"/>
      <c r="H183" s="219" t="s">
        <v>1643</v>
      </c>
      <c r="I183" s="219" t="s">
        <v>1568</v>
      </c>
      <c r="J183" s="219">
        <v>50</v>
      </c>
      <c r="K183" s="260"/>
    </row>
    <row r="184" spans="2:11" ht="15" customHeight="1">
      <c r="B184" s="266"/>
      <c r="C184" s="248"/>
      <c r="D184" s="248"/>
      <c r="E184" s="248"/>
      <c r="F184" s="248"/>
      <c r="G184" s="248"/>
      <c r="H184" s="248"/>
      <c r="I184" s="248"/>
      <c r="J184" s="248"/>
      <c r="K184" s="267"/>
    </row>
    <row r="185" spans="2:11" ht="18.75" customHeight="1">
      <c r="B185" s="215"/>
      <c r="C185" s="219"/>
      <c r="D185" s="219"/>
      <c r="E185" s="219"/>
      <c r="F185" s="238"/>
      <c r="G185" s="219"/>
      <c r="H185" s="219"/>
      <c r="I185" s="219"/>
      <c r="J185" s="219"/>
      <c r="K185" s="215"/>
    </row>
    <row r="186" spans="2:11" ht="18.75" customHeight="1"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</row>
    <row r="187" spans="2:11" ht="13.5">
      <c r="B187" s="206"/>
      <c r="C187" s="207"/>
      <c r="D187" s="207"/>
      <c r="E187" s="207"/>
      <c r="F187" s="207"/>
      <c r="G187" s="207"/>
      <c r="H187" s="207"/>
      <c r="I187" s="207"/>
      <c r="J187" s="207"/>
      <c r="K187" s="208"/>
    </row>
    <row r="188" spans="2:11" ht="21">
      <c r="B188" s="209"/>
      <c r="C188" s="323" t="s">
        <v>1644</v>
      </c>
      <c r="D188" s="323"/>
      <c r="E188" s="323"/>
      <c r="F188" s="323"/>
      <c r="G188" s="323"/>
      <c r="H188" s="323"/>
      <c r="I188" s="323"/>
      <c r="J188" s="323"/>
      <c r="K188" s="210"/>
    </row>
    <row r="189" spans="2:11" ht="25.5" customHeight="1">
      <c r="B189" s="209"/>
      <c r="C189" s="272" t="s">
        <v>1645</v>
      </c>
      <c r="D189" s="272"/>
      <c r="E189" s="272"/>
      <c r="F189" s="272" t="s">
        <v>1646</v>
      </c>
      <c r="G189" s="273"/>
      <c r="H189" s="324" t="s">
        <v>1647</v>
      </c>
      <c r="I189" s="324"/>
      <c r="J189" s="324"/>
      <c r="K189" s="210"/>
    </row>
    <row r="190" spans="2:11" ht="5.25" customHeight="1">
      <c r="B190" s="239"/>
      <c r="C190" s="236"/>
      <c r="D190" s="236"/>
      <c r="E190" s="236"/>
      <c r="F190" s="236"/>
      <c r="G190" s="219"/>
      <c r="H190" s="236"/>
      <c r="I190" s="236"/>
      <c r="J190" s="236"/>
      <c r="K190" s="260"/>
    </row>
    <row r="191" spans="2:11" ht="15" customHeight="1">
      <c r="B191" s="239"/>
      <c r="C191" s="219" t="s">
        <v>1648</v>
      </c>
      <c r="D191" s="219"/>
      <c r="E191" s="219"/>
      <c r="F191" s="238" t="s">
        <v>45</v>
      </c>
      <c r="G191" s="219"/>
      <c r="H191" s="322" t="s">
        <v>1649</v>
      </c>
      <c r="I191" s="322"/>
      <c r="J191" s="322"/>
      <c r="K191" s="260"/>
    </row>
    <row r="192" spans="2:11" ht="15" customHeight="1">
      <c r="B192" s="239"/>
      <c r="C192" s="245"/>
      <c r="D192" s="219"/>
      <c r="E192" s="219"/>
      <c r="F192" s="238" t="s">
        <v>46</v>
      </c>
      <c r="G192" s="219"/>
      <c r="H192" s="322" t="s">
        <v>1650</v>
      </c>
      <c r="I192" s="322"/>
      <c r="J192" s="322"/>
      <c r="K192" s="260"/>
    </row>
    <row r="193" spans="2:11" ht="15" customHeight="1">
      <c r="B193" s="239"/>
      <c r="C193" s="245"/>
      <c r="D193" s="219"/>
      <c r="E193" s="219"/>
      <c r="F193" s="238" t="s">
        <v>49</v>
      </c>
      <c r="G193" s="219"/>
      <c r="H193" s="322" t="s">
        <v>1651</v>
      </c>
      <c r="I193" s="322"/>
      <c r="J193" s="322"/>
      <c r="K193" s="260"/>
    </row>
    <row r="194" spans="2:11" ht="15" customHeight="1">
      <c r="B194" s="239"/>
      <c r="C194" s="219"/>
      <c r="D194" s="219"/>
      <c r="E194" s="219"/>
      <c r="F194" s="238" t="s">
        <v>47</v>
      </c>
      <c r="G194" s="219"/>
      <c r="H194" s="322" t="s">
        <v>1652</v>
      </c>
      <c r="I194" s="322"/>
      <c r="J194" s="322"/>
      <c r="K194" s="260"/>
    </row>
    <row r="195" spans="2:11" ht="15" customHeight="1">
      <c r="B195" s="239"/>
      <c r="C195" s="219"/>
      <c r="D195" s="219"/>
      <c r="E195" s="219"/>
      <c r="F195" s="238" t="s">
        <v>48</v>
      </c>
      <c r="G195" s="219"/>
      <c r="H195" s="322" t="s">
        <v>1653</v>
      </c>
      <c r="I195" s="322"/>
      <c r="J195" s="322"/>
      <c r="K195" s="260"/>
    </row>
    <row r="196" spans="2:11" ht="15" customHeight="1">
      <c r="B196" s="239"/>
      <c r="C196" s="219"/>
      <c r="D196" s="219"/>
      <c r="E196" s="219"/>
      <c r="F196" s="238"/>
      <c r="G196" s="219"/>
      <c r="H196" s="219"/>
      <c r="I196" s="219"/>
      <c r="J196" s="219"/>
      <c r="K196" s="260"/>
    </row>
    <row r="197" spans="2:11" ht="15" customHeight="1">
      <c r="B197" s="239"/>
      <c r="C197" s="219" t="s">
        <v>1612</v>
      </c>
      <c r="D197" s="219"/>
      <c r="E197" s="219"/>
      <c r="F197" s="238" t="s">
        <v>80</v>
      </c>
      <c r="G197" s="219"/>
      <c r="H197" s="322" t="s">
        <v>1654</v>
      </c>
      <c r="I197" s="322"/>
      <c r="J197" s="322"/>
      <c r="K197" s="260"/>
    </row>
    <row r="198" spans="2:11" ht="15" customHeight="1">
      <c r="B198" s="239"/>
      <c r="C198" s="245"/>
      <c r="D198" s="219"/>
      <c r="E198" s="219"/>
      <c r="F198" s="238" t="s">
        <v>1511</v>
      </c>
      <c r="G198" s="219"/>
      <c r="H198" s="322" t="s">
        <v>1512</v>
      </c>
      <c r="I198" s="322"/>
      <c r="J198" s="322"/>
      <c r="K198" s="260"/>
    </row>
    <row r="199" spans="2:11" ht="15" customHeight="1">
      <c r="B199" s="239"/>
      <c r="C199" s="219"/>
      <c r="D199" s="219"/>
      <c r="E199" s="219"/>
      <c r="F199" s="238" t="s">
        <v>1509</v>
      </c>
      <c r="G199" s="219"/>
      <c r="H199" s="322" t="s">
        <v>1655</v>
      </c>
      <c r="I199" s="322"/>
      <c r="J199" s="322"/>
      <c r="K199" s="260"/>
    </row>
    <row r="200" spans="2:11" ht="15" customHeight="1">
      <c r="B200" s="274"/>
      <c r="C200" s="245"/>
      <c r="D200" s="245"/>
      <c r="E200" s="245"/>
      <c r="F200" s="238" t="s">
        <v>1513</v>
      </c>
      <c r="G200" s="224"/>
      <c r="H200" s="321" t="s">
        <v>1514</v>
      </c>
      <c r="I200" s="321"/>
      <c r="J200" s="321"/>
      <c r="K200" s="275"/>
    </row>
    <row r="201" spans="2:11" ht="15" customHeight="1">
      <c r="B201" s="274"/>
      <c r="C201" s="245"/>
      <c r="D201" s="245"/>
      <c r="E201" s="245"/>
      <c r="F201" s="238" t="s">
        <v>1327</v>
      </c>
      <c r="G201" s="224"/>
      <c r="H201" s="321" t="s">
        <v>1656</v>
      </c>
      <c r="I201" s="321"/>
      <c r="J201" s="321"/>
      <c r="K201" s="275"/>
    </row>
    <row r="202" spans="2:11" ht="15" customHeight="1">
      <c r="B202" s="274"/>
      <c r="C202" s="245"/>
      <c r="D202" s="245"/>
      <c r="E202" s="245"/>
      <c r="F202" s="276"/>
      <c r="G202" s="224"/>
      <c r="H202" s="277"/>
      <c r="I202" s="277"/>
      <c r="J202" s="277"/>
      <c r="K202" s="275"/>
    </row>
    <row r="203" spans="2:11" ht="15" customHeight="1">
      <c r="B203" s="274"/>
      <c r="C203" s="219" t="s">
        <v>1636</v>
      </c>
      <c r="D203" s="245"/>
      <c r="E203" s="245"/>
      <c r="F203" s="238">
        <v>1</v>
      </c>
      <c r="G203" s="224"/>
      <c r="H203" s="321" t="s">
        <v>1657</v>
      </c>
      <c r="I203" s="321"/>
      <c r="J203" s="321"/>
      <c r="K203" s="275"/>
    </row>
    <row r="204" spans="2:11" ht="15" customHeight="1">
      <c r="B204" s="274"/>
      <c r="C204" s="245"/>
      <c r="D204" s="245"/>
      <c r="E204" s="245"/>
      <c r="F204" s="238">
        <v>2</v>
      </c>
      <c r="G204" s="224"/>
      <c r="H204" s="321" t="s">
        <v>1658</v>
      </c>
      <c r="I204" s="321"/>
      <c r="J204" s="321"/>
      <c r="K204" s="275"/>
    </row>
    <row r="205" spans="2:11" ht="15" customHeight="1">
      <c r="B205" s="274"/>
      <c r="C205" s="245"/>
      <c r="D205" s="245"/>
      <c r="E205" s="245"/>
      <c r="F205" s="238">
        <v>3</v>
      </c>
      <c r="G205" s="224"/>
      <c r="H205" s="321" t="s">
        <v>1659</v>
      </c>
      <c r="I205" s="321"/>
      <c r="J205" s="321"/>
      <c r="K205" s="275"/>
    </row>
    <row r="206" spans="2:11" ht="15" customHeight="1">
      <c r="B206" s="274"/>
      <c r="C206" s="245"/>
      <c r="D206" s="245"/>
      <c r="E206" s="245"/>
      <c r="F206" s="238">
        <v>4</v>
      </c>
      <c r="G206" s="224"/>
      <c r="H206" s="321" t="s">
        <v>1660</v>
      </c>
      <c r="I206" s="321"/>
      <c r="J206" s="321"/>
      <c r="K206" s="275"/>
    </row>
    <row r="207" spans="2:11" ht="12.75" customHeight="1">
      <c r="B207" s="278"/>
      <c r="C207" s="279"/>
      <c r="D207" s="279"/>
      <c r="E207" s="279"/>
      <c r="F207" s="279"/>
      <c r="G207" s="279"/>
      <c r="H207" s="279"/>
      <c r="I207" s="279"/>
      <c r="J207" s="279"/>
      <c r="K207" s="28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Musil</cp:lastModifiedBy>
  <dcterms:modified xsi:type="dcterms:W3CDTF">2018-08-13T10:35:54Z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