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lková rekapitulace" sheetId="1" r:id="rId1"/>
    <sheet name="A Rekapitulace stavby" sheetId="2" r:id="rId2"/>
    <sheet name="A Soupis prací " sheetId="3" r:id="rId3"/>
    <sheet name="A VRN Ostatní" sheetId="4" r:id="rId4"/>
    <sheet name="B Rekapitulace stavby" sheetId="5" r:id="rId5"/>
    <sheet name="B Soupis prací" sheetId="6" r:id="rId6"/>
    <sheet name="B VRN a ostatní" sheetId="7" r:id="rId7"/>
    <sheet name="C Rekapitulace stavby" sheetId="8" r:id="rId8"/>
    <sheet name="C Soupis prací" sheetId="9" r:id="rId9"/>
    <sheet name="C VRN a ostatní" sheetId="10" r:id="rId10"/>
    <sheet name="Pokyny pro vyplnění" sheetId="11" r:id="rId11"/>
  </sheets>
  <definedNames>
    <definedName name="_xlnm._FilterDatabase" localSheetId="2" hidden="1">'A Soupis prací '!$C$92:$K$92</definedName>
    <definedName name="_xlnm._FilterDatabase" localSheetId="3" hidden="1">'A VRN Ostatní'!$C$78:$K$78</definedName>
    <definedName name="_xlnm._FilterDatabase" localSheetId="5" hidden="1">'B Soupis prací'!$C$79:$K$79</definedName>
    <definedName name="_xlnm._FilterDatabase" localSheetId="6" hidden="1">'B VRN a ostatní'!$C$77:$K$77</definedName>
    <definedName name="_xlnm._FilterDatabase" localSheetId="8" hidden="1">'C Soupis prací'!$C$78:$K$78</definedName>
    <definedName name="_xlnm._FilterDatabase" localSheetId="9" hidden="1">'C VRN a ostatní'!$C$77:$K$77</definedName>
    <definedName name="_xlnm.Print_Titles" localSheetId="1">'A Rekapitulace stavby'!$49:$49</definedName>
    <definedName name="_xlnm.Print_Titles" localSheetId="2">'A Soupis prací '!$92:$92</definedName>
    <definedName name="_xlnm.Print_Titles" localSheetId="3">'A VRN Ostatní'!$78:$78</definedName>
    <definedName name="_xlnm.Print_Titles" localSheetId="4">'B Rekapitulace stavby'!$49:$49</definedName>
    <definedName name="_xlnm.Print_Titles" localSheetId="5">'B Soupis prací'!$79:$79</definedName>
    <definedName name="_xlnm.Print_Titles" localSheetId="6">'B VRN a ostatní'!$77:$77</definedName>
    <definedName name="_xlnm.Print_Titles" localSheetId="7">'C Rekapitulace stavby'!$49:$49</definedName>
    <definedName name="_xlnm.Print_Titles" localSheetId="8">'C Soupis prací'!$78:$78</definedName>
    <definedName name="_xlnm.Print_Titles" localSheetId="9">'C VRN a ostatní'!$77:$77</definedName>
    <definedName name="_xlnm.Print_Area" localSheetId="1">'A Rekapitulace stavby'!$D$4:$AO$33,'A Rekapitulace stavby'!$C$39:$AQ$54</definedName>
    <definedName name="_xlnm.Print_Area" localSheetId="2">'A Soupis prací '!$C$4:$J$36,'A Soupis prací '!$C$42:$J$74,'A Soupis prací '!$C$80:$K$542</definedName>
    <definedName name="_xlnm.Print_Area" localSheetId="3">'A VRN Ostatní'!$C$4:$J$36,'A VRN Ostatní'!$C$42:$J$60,'A VRN Ostatní'!$C$66:$K$88</definedName>
    <definedName name="_xlnm.Print_Area" localSheetId="4">'B Rekapitulace stavby'!$D$4:$AO$33,'B Rekapitulace stavby'!$C$39:$AQ$54</definedName>
    <definedName name="_xlnm.Print_Area" localSheetId="5">'B Soupis prací'!$C$4:$J$36,'B Soupis prací'!$C$42:$J$61,'B Soupis prací'!$C$67:$K$96</definedName>
    <definedName name="_xlnm.Print_Area" localSheetId="6">'B VRN a ostatní'!$C$4:$J$36,'B VRN a ostatní'!$C$42:$J$59,'B VRN a ostatní'!$C$65:$K$82</definedName>
    <definedName name="_xlnm.Print_Area" localSheetId="7">'C Rekapitulace stavby'!$D$4:$AO$33,'C Rekapitulace stavby'!$C$39:$AQ$54</definedName>
    <definedName name="_xlnm.Print_Area" localSheetId="8">'C Soupis prací'!$C$4:$J$36,'C Soupis prací'!$C$42:$J$60,'C Soupis prací'!$C$66:$K$134</definedName>
    <definedName name="_xlnm.Print_Area" localSheetId="9">'C VRN a ostatní'!$C$4:$J$36,'C VRN a ostatní'!$C$42:$J$59,'C VRN a ostatní'!$C$65:$K$96</definedName>
    <definedName name="_xlnm.Print_Area" localSheetId="10">'Pokyny pro vyplnění'!$B$2:$K$69,'Pokyny pro vyplnění'!$B$72:$K$116,'Pokyny pro vyplnění'!$B$119:$K$184,'Pokyny pro vyplnění'!$B$187:$K$207</definedName>
  </definedNames>
  <calcPr fullCalcOnLoad="1"/>
</workbook>
</file>

<file path=xl/sharedStrings.xml><?xml version="1.0" encoding="utf-8"?>
<sst xmlns="http://schemas.openxmlformats.org/spreadsheetml/2006/main" count="6118" uniqueCount="971">
  <si>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</si>
  <si>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</si>
  <si>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Export VZ</t>
  </si>
  <si>
    <t>List obsahuje:</t>
  </si>
  <si>
    <t>3.0</t>
  </si>
  <si>
    <t>ODOM</t>
  </si>
  <si>
    <t>False</t>
  </si>
  <si>
    <t>{2139161F-E036-4483-9351-160FDED2EDBE}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</si>
  <si>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</si>
  <si>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</si>
  <si>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</si>
  <si>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</si>
  <si>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</si>
  <si>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</si>
  <si>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</si>
  <si>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</si>
  <si>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</si>
  <si>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14122014c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</si>
  <si>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</si>
  <si>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</si>
  <si>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Velké Přílepy A</t>
  </si>
  <si>
    <t>0,1</t>
  </si>
  <si>
    <t>KSO:</t>
  </si>
  <si>
    <t>822</t>
  </si>
  <si>
    <t>CC-CZ:</t>
  </si>
  <si>
    <t>2</t>
  </si>
  <si>
    <t>1</t>
  </si>
  <si>
    <t>Místo:</t>
  </si>
  <si>
    <t>Velké Přílepy</t>
  </si>
  <si>
    <t>Datum:</t>
  </si>
  <si>
    <t>14.12.2014</t>
  </si>
  <si>
    <t>10</t>
  </si>
  <si>
    <t>CZ-CPV:</t>
  </si>
  <si>
    <t>45000000-7</t>
  </si>
  <si>
    <t>CZ-CPA:</t>
  </si>
  <si>
    <t>42</t>
  </si>
  <si>
    <t>100</t>
  </si>
  <si>
    <t>Zadavatel:</t>
  </si>
  <si>
    <t>IČ:</t>
  </si>
  <si>
    <t>DIČ:</t>
  </si>
  <si>
    <t>Uchazeč:</t>
  </si>
  <si>
    <t>Vyplň údaj</t>
  </si>
  <si>
    <t>Projektant:</t>
  </si>
  <si>
    <t>Ing.Zd.Fiedler</t>
  </si>
  <si>
    <t>True</t>
  </si>
  <si>
    <t>Poznámka:</t>
  </si>
  <si>
    <t xml:space="preserve">Je-li v názvu položky v kontrolním rozpočtu nebo v soupisu prací uvedena v kolonce "Popis" obchodní značka jakéhokoliv materiálu, výrobku nebo technologie, má tento název pouze informativní charakter.
Pro ocenění a následně pro realizaci je možné použít i jiný materiál, výrobek nebo technologii, se srovnatelnými nebo lepšími užitnými vlastnostmi, které odpovídají požadavkům dokumentace.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</si>
  <si>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</si>
  <si>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</si>
  <si>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</si>
  <si>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</si>
  <si>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</si>
  <si>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</si>
  <si>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</si>
  <si>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</si>
  <si>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</si>
  <si>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</si>
  <si>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</si>
  <si>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</si>
  <si>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</si>
  <si>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</si>
  <si>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</si>
  <si>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</si>
  <si>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</si>
  <si>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</si>
  <si>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</si>
  <si>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</si>
  <si>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</si>
  <si>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</si>
  <si>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</si>
  <si>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</si>
  <si>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</si>
  <si>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</si>
  <si>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</si>
  <si>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</si>
  <si>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</si>
  <si>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</si>
  <si>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</si>
  <si>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</si>
  <si>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</si>
  <si>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</si>
  <si>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</si>
  <si>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</si>
  <si>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</si>
  <si>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</si>
  <si>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14122014a</t>
  </si>
  <si>
    <t>Velké Přílepy_chodník část A</t>
  </si>
  <si>
    <t>STA</t>
  </si>
  <si>
    <t>{7AFD383C-C131-4B31-AEB0-9A6A838F44BA}</t>
  </si>
  <si>
    <t>14122014a1</t>
  </si>
  <si>
    <t>Velké přílepy_VRN_Ostatní_část A</t>
  </si>
  <si>
    <t>{304C1FCA-3709-46E3-B0CF-93346FD4591D}</t>
  </si>
  <si>
    <t>Zpět na list:</t>
  </si>
  <si>
    <t>KRYCÍ LIST SOUPISU</t>
  </si>
  <si>
    <t>Objekt:</t>
  </si>
  <si>
    <t>14122014a - Velké Přílepy_chodník část A</t>
  </si>
  <si>
    <t>REKAPITULACE ČLENĚNÍ SOUPISU PRACÍ</t>
  </si>
  <si>
    <t>Kód dílu - Popis</t>
  </si>
  <si>
    <t>Cena celkem [CZK]</t>
  </si>
  <si>
    <t>Náklady soupisu celkem</t>
  </si>
  <si>
    <t>-1</t>
  </si>
  <si>
    <t>HSV -  Práce a dodávky HSV</t>
  </si>
  <si>
    <t xml:space="preserve">    1 - Zemní práce</t>
  </si>
  <si>
    <t xml:space="preserve">    2 - Zakládání</t>
  </si>
  <si>
    <t xml:space="preserve">    3 -  Svislé a kompletní konstrukce</t>
  </si>
  <si>
    <t xml:space="preserve">    4 - Vodorovné konstrukce</t>
  </si>
  <si>
    <t xml:space="preserve">    5 - Komunikace</t>
  </si>
  <si>
    <t xml:space="preserve">    9 - Ostatní konstrukce a práce-bourání</t>
  </si>
  <si>
    <t xml:space="preserve">    997 -  Přesun sutě</t>
  </si>
  <si>
    <t xml:space="preserve">    998 -  Přesun hmot</t>
  </si>
  <si>
    <t>PSV - Práce a dodávky PSV</t>
  </si>
  <si>
    <t xml:space="preserve">    740 - Elektromontáže - zkoušky a revize</t>
  </si>
  <si>
    <t xml:space="preserve">    743 - Elektromontáže - hrubá montáž</t>
  </si>
  <si>
    <t xml:space="preserve">    744 - Elektromontáže - rozvody vodičů měděných</t>
  </si>
  <si>
    <t xml:space="preserve">    746 - Elektromontáže - soubory pro vodiče</t>
  </si>
  <si>
    <t xml:space="preserve">    748 - Elektromontáže - osvětlovací zařízení a svítidla</t>
  </si>
  <si>
    <t xml:space="preserve">    749 - Elektromontáže - součásti elektrozařízení</t>
  </si>
  <si>
    <t xml:space="preserve">    783 - Dokončovací práce - nátěry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</si>
  <si>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</si>
  <si>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</si>
  <si>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</si>
  <si>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</si>
  <si>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</si>
  <si>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</si>
  <si>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</si>
  <si>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</si>
  <si>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</si>
  <si>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</si>
  <si>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</si>
  <si>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</si>
  <si>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</si>
  <si>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</si>
  <si>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</si>
  <si>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</si>
  <si>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 xml:space="preserve"> Práce a dodávky HSV</t>
  </si>
  <si>
    <t>ROZPOCET</t>
  </si>
  <si>
    <t>Zemní práce</t>
  </si>
  <si>
    <t>K</t>
  </si>
  <si>
    <t>113106121</t>
  </si>
  <si>
    <t>Rozebrání dlažeb komunikací pro pěší z betonových nebo kamenných dlaždic</t>
  </si>
  <si>
    <t>m2</t>
  </si>
  <si>
    <t>4</t>
  </si>
  <si>
    <t>-247022196</t>
  </si>
  <si>
    <t>PP</t>
  </si>
  <si>
    <t>VV</t>
  </si>
  <si>
    <t>"tab"</t>
  </si>
  <si>
    <t>54+54</t>
  </si>
  <si>
    <t>Součet</t>
  </si>
  <si>
    <t>113107162</t>
  </si>
  <si>
    <t>Odstranění podkladu pl přes 50 do 200 m2 z kameniva drceného tl 200 mm</t>
  </si>
  <si>
    <t>CS ÚRS 2014 02</t>
  </si>
  <si>
    <t>-1305125530</t>
  </si>
  <si>
    <t>Odstranění podkladů nebo krytů s přemístěním hmot na skládku na vzdálenost do 20 m nebo s naložením na dopravní prostředek v ploše jednotlivě přes 50 m2 do 200 m2 z kameniva hrubého drceného, o tl. vrstvy přes 100 do 200 mm</t>
  </si>
  <si>
    <t>"tan"</t>
  </si>
  <si>
    <t>54</t>
  </si>
  <si>
    <t>3</t>
  </si>
  <si>
    <t>113107163</t>
  </si>
  <si>
    <t>Odstranění podkladu pl přes 50 do 200 m2 z kameniva drceného tl 300 mm</t>
  </si>
  <si>
    <t>-885928493</t>
  </si>
  <si>
    <t>Odstranění podkladů nebo krytů s přemístěním hmot na skládku na vzdálenost do 20 m nebo s naložením na dopravní prostředek v ploše jednotlivě přes 50 m2 do 200 m2 z kameniva hrubého drceného, o tl. vrstvy přes 200 do 300 mm</t>
  </si>
  <si>
    <t>149</t>
  </si>
  <si>
    <t>113107171</t>
  </si>
  <si>
    <t>Odstranění podkladu pl přes 50 do 200 m2 z betonu prostého tl 150 mm</t>
  </si>
  <si>
    <t>619917167</t>
  </si>
  <si>
    <t>Odstranění podkladů nebo krytů s přemístěním hmot na skládku na vzdálenost do 20 m nebo s naložením na dopravní prostředek v ploše jednotlivě přes 50 m2 do 200 m2 z betonu prostého, o tl. vrstvy přes 100 do 150 mm</t>
  </si>
  <si>
    <t>5</t>
  </si>
  <si>
    <t>113107183</t>
  </si>
  <si>
    <t>Odstranění podkladu pl přes 50 do 200 m2 živičných tl 150 mm</t>
  </si>
  <si>
    <t>1977905607</t>
  </si>
  <si>
    <t>Odstranění podkladů nebo krytů s přemístěním hmot na skládku na vzdálenost do 20 m nebo s naložením na dopravní prostředek v ploše jednotlivě přes 50 m2 do 200 m2 živičných, o tl. vrstvy přes 100 do 150 mm</t>
  </si>
  <si>
    <t>6</t>
  </si>
  <si>
    <t>113107211</t>
  </si>
  <si>
    <t>Odstranění podkladu pl přes 200 m2 z kameniva těženého tl 100 mm</t>
  </si>
  <si>
    <t>1122697386</t>
  </si>
  <si>
    <t>108+54+149</t>
  </si>
  <si>
    <t>7</t>
  </si>
  <si>
    <t>113201112</t>
  </si>
  <si>
    <t>Vytrhání obrub silničních ležatých</t>
  </si>
  <si>
    <t>m</t>
  </si>
  <si>
    <t>788274533</t>
  </si>
  <si>
    <t>Vytrhání obrub s vybouráním lože, s přemístěním hmot na skládku na vzdálenost do 3 m nebo s naložením na dopravní prostředek silničních ležatých</t>
  </si>
  <si>
    <t>84</t>
  </si>
  <si>
    <t>8</t>
  </si>
  <si>
    <t>131301201</t>
  </si>
  <si>
    <t>Hloubení jam zapažených v hornině tř. 4 objemu do 100 m3</t>
  </si>
  <si>
    <t>m3</t>
  </si>
  <si>
    <t>949223785</t>
  </si>
  <si>
    <t>Hloubení zapažených jam a zářezů s urovnáním dna do předepsaného profilu a spádu v hornině tř. 4 do 100 m3</t>
  </si>
  <si>
    <t>"VO"</t>
  </si>
  <si>
    <t>3*0,6*0,6*1,2</t>
  </si>
  <si>
    <t>9</t>
  </si>
  <si>
    <t>131301209</t>
  </si>
  <si>
    <t>Příplatek za lepivost u hloubení jam zapažených v hornině tř. 4</t>
  </si>
  <si>
    <t>1083389563</t>
  </si>
  <si>
    <t>Hloubení zapažených jam a zářezů s urovnáním dna do předepsaného profilu a spádu Příplatek k cenám za lepivost horniny tř. 4</t>
  </si>
  <si>
    <t>4,296*0,5</t>
  </si>
  <si>
    <t>132302101</t>
  </si>
  <si>
    <t>Hloubení rýh š do 600 mm ručním nebo pneum nářadím v soudržných horninách tř. 4</t>
  </si>
  <si>
    <t>1873995286</t>
  </si>
  <si>
    <t>Hloubení zapažených i nezapažených rýh šířky do 600 mm ručním nebo pneumatickým nářadím s urovnáním dna do předepsaného profilu a spádu v horninách tř. 4 soudržných</t>
  </si>
  <si>
    <t>"oper"</t>
  </si>
  <si>
    <t>11</t>
  </si>
  <si>
    <t>132302109</t>
  </si>
  <si>
    <t>Příplatek za lepivost u hloubení rýh š do 600 mm ručním nebo pneum nářadím v hornině tř. 4</t>
  </si>
  <si>
    <t>-1696774923</t>
  </si>
  <si>
    <t>Hloubení zapažených i nezapažených rýh šířky do 600 mm ručním nebo pneumatickým nářadím s urovnáním dna do předepsaného profilu a spádu v horninách tř. 4 Příplatek k cenám za lepivost horniny tř. 4</t>
  </si>
  <si>
    <t>7*0,5</t>
  </si>
  <si>
    <t>12</t>
  </si>
  <si>
    <t>133301101</t>
  </si>
  <si>
    <t>Hloubení šachet v hornině tř. 4 objemu do 100 m3</t>
  </si>
  <si>
    <t>1732317626</t>
  </si>
  <si>
    <t>Hloubení zapažených i nezapažených šachet s případným nutným přemístěním výkopku ve výkopišti v hornině tř. 4 do 100 m3</t>
  </si>
  <si>
    <t>"značka"</t>
  </si>
  <si>
    <t>0,8*6</t>
  </si>
  <si>
    <t>"zabr"</t>
  </si>
  <si>
    <t>6*0,5*0,5*0,8</t>
  </si>
  <si>
    <t>13</t>
  </si>
  <si>
    <t>133301109</t>
  </si>
  <si>
    <t>Příplatek za lepivost u hloubení šachet v hornině tř. 4</t>
  </si>
  <si>
    <t>1394278966</t>
  </si>
  <si>
    <t>Hloubení zapažených i nezapažených šachet s případným nutným přemístěním výkopku ve výkopišti v hornině tř. 4 Příplatek k cenám za lepivost horniny tř. 4</t>
  </si>
  <si>
    <t>6*0,5</t>
  </si>
  <si>
    <t>14</t>
  </si>
  <si>
    <t>141721114</t>
  </si>
  <si>
    <t>Řízený zemní protlak hloubky do 6 m vnějšího průměru do 125 mm v hornině tř 1 až 4</t>
  </si>
  <si>
    <t>-621094876</t>
  </si>
  <si>
    <t>Řízený zemní protlak v hornině tř. 1 až 4, včetně protlačení trub v hloubce do 6 m vnějšího průměru vrtu přes 110 do 125 mm</t>
  </si>
  <si>
    <t>162701105</t>
  </si>
  <si>
    <t>Vodorovné přemístění do 10000 m výkopku/sypaniny z horniny tř. 1 až 4</t>
  </si>
  <si>
    <t>1772996021</t>
  </si>
  <si>
    <t>Vodorovné přemístění výkopku nebo sypaniny po suchu na obvyklém dopravním prostředku, bez naložení výkopku, avšak se složením bez rozhrnutí z horniny tř. 1 až 4 na vzdálenost přes 9 000 do 10 000 m</t>
  </si>
  <si>
    <t>"vyk"</t>
  </si>
  <si>
    <t>19,50</t>
  </si>
  <si>
    <t>16</t>
  </si>
  <si>
    <t>167101101</t>
  </si>
  <si>
    <t>Nakládání výkopku z hornin tř. 1 až 4 do 100 m3</t>
  </si>
  <si>
    <t>CS ÚRS 2013 01</t>
  </si>
  <si>
    <t>1568093838</t>
  </si>
  <si>
    <t>19,5</t>
  </si>
  <si>
    <t>17</t>
  </si>
  <si>
    <t>171101141</t>
  </si>
  <si>
    <t>Uložení sypaniny do 0,75 m3 násypu na 1 m silnice nebo železnice</t>
  </si>
  <si>
    <t>-2143518417</t>
  </si>
  <si>
    <t>Uložení sypaniny do násypů s rozprostřením sypaniny ve vrstvách a s hrubým urovnáním zhutněných s uzavřením povrchu násypu z jakýchkoliv hornin pro jakýkoliv způsob uložení, při průměrném množství násypu do 0,75 m3 na 1 m</t>
  </si>
  <si>
    <t>23,5-4</t>
  </si>
  <si>
    <t>18</t>
  </si>
  <si>
    <t>174101101</t>
  </si>
  <si>
    <t>Zásyp jam, šachet rýh nebo kolem objektů sypaninou se zhutněním</t>
  </si>
  <si>
    <t>814149195</t>
  </si>
  <si>
    <t>Zásyp sypaninou z jakékoliv horniny s uložením výkopku ve vrstvách se zhutněním jam, šachet, rýh nebo kolem objektů v těchto vykopávkách</t>
  </si>
  <si>
    <t>3+1</t>
  </si>
  <si>
    <t>19</t>
  </si>
  <si>
    <t>174102101</t>
  </si>
  <si>
    <t>Zásyp jam, šachet a rýh do 30 m3 sypaninou se zhutněním při překopech inženýrských sítí</t>
  </si>
  <si>
    <t>729209794</t>
  </si>
  <si>
    <t>Zásyp sypaninou z jakékoliv horniny při překopech inženýrských sítí objemu do 30 m3 s uložením výkopku ve vrstvách se zhutněním jam, šachet, rýh nebo kolem objektů v těchto vykopávkách</t>
  </si>
  <si>
    <t>20</t>
  </si>
  <si>
    <t>175102101</t>
  </si>
  <si>
    <t>Obsypání potrubí při překopech inž sítí ručně objem do 10 m3 z hor tř. 1 až 4</t>
  </si>
  <si>
    <t>2083294710</t>
  </si>
  <si>
    <t>Obsypání potrubí při překopech inženýrských sítí objemu do 10 m3 sypaninou z vhodných hornin tř. 1 až 4 nebo materiálem připraveným podél výkopu ve vzdálenosti do 3 m od jeho kraje, pro jakoukoliv hloubku výkopu a míru zhutnění bez prohození sypaniny</t>
  </si>
  <si>
    <t>28*0,1*0,6</t>
  </si>
  <si>
    <t>M</t>
  </si>
  <si>
    <t>583373100</t>
  </si>
  <si>
    <t>štěrkopísek frakce 0-4 třída B</t>
  </si>
  <si>
    <t>t</t>
  </si>
  <si>
    <t>737184947</t>
  </si>
  <si>
    <t>kamenivo přírodní těžené pro stavební účely  PTK  (drobné, hrubé, štěrkopísky) štěrkopísky ČSN 72  1511-2 frakce   0-4   Horní Řasnice</t>
  </si>
  <si>
    <t>22</t>
  </si>
  <si>
    <t>181951102</t>
  </si>
  <si>
    <t>Úprava pláně v hornině tř. 1 až 4 se zhutněním</t>
  </si>
  <si>
    <t>-1064503555</t>
  </si>
  <si>
    <t>"TAB"</t>
  </si>
  <si>
    <t>(65+149+31)*1,1</t>
  </si>
  <si>
    <t>Zakládání</t>
  </si>
  <si>
    <t>23</t>
  </si>
  <si>
    <t>272313611</t>
  </si>
  <si>
    <t>Základové klenby z betonu tř. C 16/20</t>
  </si>
  <si>
    <t>-1472184202</t>
  </si>
  <si>
    <t>Základy z betonu prostého klenby z betonu kamenem neprokládaného tř. C 16/20</t>
  </si>
  <si>
    <t>"zakl pro znač"</t>
  </si>
  <si>
    <t>24</t>
  </si>
  <si>
    <t>275313711</t>
  </si>
  <si>
    <t>Základové patky z betonu tř. C 20/25</t>
  </si>
  <si>
    <t>-1912446155</t>
  </si>
  <si>
    <t>Základy z betonu prostého patky a bloky z betonu kamenem neprokládaného tř. C 20/25</t>
  </si>
  <si>
    <t>0,6*0,6*1,2*3</t>
  </si>
  <si>
    <t xml:space="preserve"> Svislé a kompletní konstrukce</t>
  </si>
  <si>
    <t>25</t>
  </si>
  <si>
    <t>317321017</t>
  </si>
  <si>
    <t>Římsy opěrných zdí a valů ze ŽB tř. C 25/30</t>
  </si>
  <si>
    <t>720254012</t>
  </si>
  <si>
    <t>Římsy opěrných zdí a valů z betonu železového tř. C 25/30</t>
  </si>
  <si>
    <t>"opěr zed"</t>
  </si>
  <si>
    <t>26</t>
  </si>
  <si>
    <t>317353111</t>
  </si>
  <si>
    <t>Bednění říms opěrných zdí a valů přímých, zalomených nebo zakřivených zřízení</t>
  </si>
  <si>
    <t>-1186966133</t>
  </si>
  <si>
    <t>Bednění říms opěrných zdí a valů jakéhokoliv tvaru přímých, zalomených nebo jinak zakřivených zřízení</t>
  </si>
  <si>
    <t>"oper z"</t>
  </si>
  <si>
    <t>4,5*1,5*2</t>
  </si>
  <si>
    <t>1,5*0,3*2</t>
  </si>
  <si>
    <t>27</t>
  </si>
  <si>
    <t>317353112</t>
  </si>
  <si>
    <t>Bednění říms opěrných zdí a valů přímých, zalomených nebo zakřivených odstranění</t>
  </si>
  <si>
    <t>634391912</t>
  </si>
  <si>
    <t>Bednění říms opěrných zdí a valů jakéhokoliv tvaru přímých, zalomených nebo jinak zakřivených odstranění</t>
  </si>
  <si>
    <t>14,4</t>
  </si>
  <si>
    <t>28</t>
  </si>
  <si>
    <t>317361016</t>
  </si>
  <si>
    <t>Výztuž říms opěrných zdí a valů z betonářské oceli 10 505</t>
  </si>
  <si>
    <t>-477002939</t>
  </si>
  <si>
    <t>Výztuž říms opěrných zdí a valů z oceli 10 505 (R) nebo BSt 500</t>
  </si>
  <si>
    <t>2*0,1</t>
  </si>
  <si>
    <t>Vodorovné konstrukce</t>
  </si>
  <si>
    <t>29</t>
  </si>
  <si>
    <t>451573111</t>
  </si>
  <si>
    <t>Lože pod potrubí otevřený výkop ze štěrkopísku</t>
  </si>
  <si>
    <t>1482538437</t>
  </si>
  <si>
    <t>Lože pod potrubí, stoky a drobné objekty v otevřeném výkopu z písku a štěrkopísku do 63 mm</t>
  </si>
  <si>
    <t>25*0,1*0,6</t>
  </si>
  <si>
    <t>Komunikace</t>
  </si>
  <si>
    <t>30</t>
  </si>
  <si>
    <t>564801112.1</t>
  </si>
  <si>
    <t>Podklad ze štěrkodrtě ŠD tl 40 mm</t>
  </si>
  <si>
    <t>-346382716</t>
  </si>
  <si>
    <t>Podklad ze štěrkodrti ŠD s rozprostřením a zhutněním, po zhutnění tl. 40 mm</t>
  </si>
  <si>
    <t>"CH"</t>
  </si>
  <si>
    <t>166+31</t>
  </si>
  <si>
    <t>31</t>
  </si>
  <si>
    <t>564851111</t>
  </si>
  <si>
    <t>Podklad ze štěrkodrtě ŠD tl 150 mm</t>
  </si>
  <si>
    <t>-78745203</t>
  </si>
  <si>
    <t>Podklad ze štěrkodrti ŠD s rozprostřením a zhutněním, po zhutnění tl. 150 mm</t>
  </si>
  <si>
    <t>"chod"</t>
  </si>
  <si>
    <t>32</t>
  </si>
  <si>
    <t>564851113</t>
  </si>
  <si>
    <t>Podklad ze štěrkodrtě ŠD tl 170 mm</t>
  </si>
  <si>
    <t>920004083</t>
  </si>
  <si>
    <t>Podklad ze štěrkodrti ŠD s rozprostřením a zhutněním, po zhutnění tl. 170 mm</t>
  </si>
  <si>
    <t>33</t>
  </si>
  <si>
    <t>567122114</t>
  </si>
  <si>
    <t>Podklad ze směsi stmelené cementem SC C 8/10 (KSC I) tl 150 mm</t>
  </si>
  <si>
    <t>210755033</t>
  </si>
  <si>
    <t>Podklad ze směsi stmelené cementem bez dilatačních spár, s rozprostřením a zhutněním SC C 8/10 (KSC I), po zhutnění tl. 150 mm</t>
  </si>
  <si>
    <t>65</t>
  </si>
  <si>
    <t>34</t>
  </si>
  <si>
    <t>573111112</t>
  </si>
  <si>
    <t>Postřik živičný infiltrační s posypem z asfaltu množství 1 kg/m2</t>
  </si>
  <si>
    <t>-2093268640</t>
  </si>
  <si>
    <t>Postřik živičný infiltrační z asfaltu silničního s posypem kamenivem, v množství 1,00 kg/m2</t>
  </si>
  <si>
    <t>35</t>
  </si>
  <si>
    <t>577134121</t>
  </si>
  <si>
    <t>Asfaltový beton vrstva obrusná ACO 11 (ABS) tř. I tl 40 mm š přes 3 m z nemodifikovaného asfaltu</t>
  </si>
  <si>
    <t>-2082222736</t>
  </si>
  <si>
    <t>Asfaltový beton vrstva obrusná ACO 11 (ABS) s rozprostřením a se zhutněním z nemodifikovaného asfaltu v pruhu šířky přes 3 m tř. I, po zhutnění tl. 40 mm</t>
  </si>
  <si>
    <t>36</t>
  </si>
  <si>
    <t>577165141</t>
  </si>
  <si>
    <t>Asfaltový beton vrstva obrusná ACO 16 (ABH) tl 70 mm š přes 3 m z modifikovaného asfaltu</t>
  </si>
  <si>
    <t>-1910076545</t>
  </si>
  <si>
    <t>Asfaltový beton vrstva obrusná ACO 16 (ABH) s rozprostřením a zhutněním z modifikovaného asfaltu, po zhutnění v pruhu šířky přes 3 m tl. 70 mm</t>
  </si>
  <si>
    <t>37</t>
  </si>
  <si>
    <t>596211122</t>
  </si>
  <si>
    <t>Kladení zámkové dlažby komunikací pro pěší tl 60 mm skupiny B pl do 300 m2</t>
  </si>
  <si>
    <t>-913581294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</si>
  <si>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B, pro plochy přes 100 do 300 m2</t>
  </si>
  <si>
    <t>131+35</t>
  </si>
  <si>
    <t>38</t>
  </si>
  <si>
    <t>592453030</t>
  </si>
  <si>
    <t>dlažba se zámkem BEST přírodní</t>
  </si>
  <si>
    <t>1488148564</t>
  </si>
  <si>
    <t>131*1,01</t>
  </si>
  <si>
    <t>39</t>
  </si>
  <si>
    <t>592452870</t>
  </si>
  <si>
    <t>dlažba se zámkem BESTslepec barevná</t>
  </si>
  <si>
    <t>-397149940</t>
  </si>
  <si>
    <t>35*1,01</t>
  </si>
  <si>
    <t>40</t>
  </si>
  <si>
    <t>596212221</t>
  </si>
  <si>
    <t>Kladení zámkové dlažby pozemních komunikací tl 80 mm skupiny B pl do 100 m2</t>
  </si>
  <si>
    <t>1584391291</t>
  </si>
  <si>
    <t>41</t>
  </si>
  <si>
    <t>592452830</t>
  </si>
  <si>
    <t>dlažba se zámkem BEST-slepec barevná</t>
  </si>
  <si>
    <t>897595684</t>
  </si>
  <si>
    <t>31*1,01</t>
  </si>
  <si>
    <t>Ostatní konstrukce a práce-bourání</t>
  </si>
  <si>
    <t>911111111</t>
  </si>
  <si>
    <t>Montáž zábradlí ocelového zabetonovaného</t>
  </si>
  <si>
    <t>194006502</t>
  </si>
  <si>
    <t>43</t>
  </si>
  <si>
    <t>553911741</t>
  </si>
  <si>
    <t>Zábradlí ocelové s povrch úpr do patek-silnice</t>
  </si>
  <si>
    <t>-1949194178</t>
  </si>
  <si>
    <t>44</t>
  </si>
  <si>
    <t>914111112</t>
  </si>
  <si>
    <t>Montáž svislé dopravní značky do velikosti 1 m2 páskováním na sloup</t>
  </si>
  <si>
    <t>kus</t>
  </si>
  <si>
    <t>454669113</t>
  </si>
  <si>
    <t>Montáž svislé dopravní značky základní velikosti do 1 m2 páskováním na sloupy</t>
  </si>
  <si>
    <t>45</t>
  </si>
  <si>
    <t>404440100</t>
  </si>
  <si>
    <t>značka dopravní svislá výstražná FeZn</t>
  </si>
  <si>
    <t>-596828341</t>
  </si>
  <si>
    <t>výrobky a tabule orientační pro návěstí a zabezpečovací zařízení silniční značky dopravní svislé FeZn  plech FeZn AL     plech Al NK, 3M   povrchová úprava reflexní fólií tř.1 trojúhelníkové značky A1 - A30, P1,P4 rozměr 900 mm FeZn</t>
  </si>
  <si>
    <t>46</t>
  </si>
  <si>
    <t>914511111</t>
  </si>
  <si>
    <t>Montáž sloupku dopravních značek délky do 3,5 m s betonovým základem</t>
  </si>
  <si>
    <t>1928535359</t>
  </si>
  <si>
    <t>Montáž sloupku dopravních značek délky do 3,5 m do betonového základu</t>
  </si>
  <si>
    <t>47</t>
  </si>
  <si>
    <t>404452250</t>
  </si>
  <si>
    <t>sloupek Zn 60 - 350</t>
  </si>
  <si>
    <t>325111643</t>
  </si>
  <si>
    <t>výrobky a tabule orientační pro návěstí a zabezpečovací zařízení silniční značky dopravní svislé sloupky Zn 60 - 350</t>
  </si>
  <si>
    <t>48</t>
  </si>
  <si>
    <t>404452530</t>
  </si>
  <si>
    <t>víčko plastové na sloupek 60</t>
  </si>
  <si>
    <t>1834480724</t>
  </si>
  <si>
    <t>výrobky a tabule orientační pro návěstí a zabezpečovací zařízení silniční značky dopravní svislé víčka plastová na sloupek 60</t>
  </si>
  <si>
    <t>49</t>
  </si>
  <si>
    <t>404452560</t>
  </si>
  <si>
    <t>upínací svorka na sloupek US 60</t>
  </si>
  <si>
    <t>-1745796048</t>
  </si>
  <si>
    <t>výrobky a tabule orientační pro návěstí a zabezpečovací zařízení silniční značky dopravní svislé upínací svorky na sloupek US 60</t>
  </si>
  <si>
    <t>6*2</t>
  </si>
  <si>
    <t>50</t>
  </si>
  <si>
    <t>915231111</t>
  </si>
  <si>
    <t>Vodorovné dopravní značení bílým plastem přechody pro chodce, šipky, symboly</t>
  </si>
  <si>
    <t>1098632550</t>
  </si>
  <si>
    <t>Vodorovné dopravní značení stříkaným plastem přechody pro chodce, šipky, symboly nápisy bílé základní</t>
  </si>
  <si>
    <t>59</t>
  </si>
  <si>
    <t>51</t>
  </si>
  <si>
    <t>915621111</t>
  </si>
  <si>
    <t>Předznačení vodorovného plošného značení</t>
  </si>
  <si>
    <t>-1799716359</t>
  </si>
  <si>
    <t>Předznačení pro vodorovné značení stříkané barvou nebo prováděné z nátěrových hmot plošné šipky, symboly, nápisy</t>
  </si>
  <si>
    <t>52</t>
  </si>
  <si>
    <t>916131213</t>
  </si>
  <si>
    <t>Osazení silničního obrubníku betonového stojatého s boční opěrou do lože z betonu prostého</t>
  </si>
  <si>
    <t>871105773</t>
  </si>
  <si>
    <t>122</t>
  </si>
  <si>
    <t>"sešikmené"</t>
  </si>
  <si>
    <t>53</t>
  </si>
  <si>
    <t>592174500</t>
  </si>
  <si>
    <t>obrubník betonový chodníkový ABO 1-15 100x15x30 cm</t>
  </si>
  <si>
    <t>171957501</t>
  </si>
  <si>
    <t>(122+51)*1,01</t>
  </si>
  <si>
    <t>916231212</t>
  </si>
  <si>
    <t>Osazení chodníkového obrubníku betonového stojatého bez boční opěry do lože z betonu prostého</t>
  </si>
  <si>
    <t>-512551829</t>
  </si>
  <si>
    <t>55</t>
  </si>
  <si>
    <t>592174100</t>
  </si>
  <si>
    <t>obrubník betonový chodníkový ABO 100/10/25 II nat 100x10x25 cm</t>
  </si>
  <si>
    <t>1423385633</t>
  </si>
  <si>
    <t>45*1,01</t>
  </si>
  <si>
    <t>56</t>
  </si>
  <si>
    <t>916991121</t>
  </si>
  <si>
    <t>Lože pod obrubníky, krajníky nebo obruby z dlažebních kostek z betonu prostého</t>
  </si>
  <si>
    <t>-340169871</t>
  </si>
  <si>
    <t>Lože pod obrubníky, krajníky nebo obruby z dlažebních kostek z betonu prostého tř. C 12/15</t>
  </si>
  <si>
    <t>122*0,1</t>
  </si>
  <si>
    <t>57</t>
  </si>
  <si>
    <t>919112112</t>
  </si>
  <si>
    <t>Řezání dilatačních spár š 4 mm hl do 80 mm příčných nebo podélných v živičném krytu</t>
  </si>
  <si>
    <t>1166328780</t>
  </si>
  <si>
    <t>"Tab"</t>
  </si>
  <si>
    <t>172</t>
  </si>
  <si>
    <t>58</t>
  </si>
  <si>
    <t>919123121</t>
  </si>
  <si>
    <t>Těsnění spár přitavením asfaltových izolačních pásů v CB krytu</t>
  </si>
  <si>
    <t>1919022838</t>
  </si>
  <si>
    <t>938908411</t>
  </si>
  <si>
    <t>Čištění vozovek splachováním vodou</t>
  </si>
  <si>
    <t>1953124142</t>
  </si>
  <si>
    <t>Čištění vozovek splachováním vodou povrchu podkladu nebo krytu živičného, betonového nebo dlážděného</t>
  </si>
  <si>
    <t>60</t>
  </si>
  <si>
    <t>938908415</t>
  </si>
  <si>
    <t>Odstranění stáv.vodorovnéhjo značení ruč.</t>
  </si>
  <si>
    <t>-769491708</t>
  </si>
  <si>
    <t>61</t>
  </si>
  <si>
    <t>966005111</t>
  </si>
  <si>
    <t>Rozebrání a odstranění silničního zábradlí se sloupky osazenými s betonovými patkami</t>
  </si>
  <si>
    <t>1500050123</t>
  </si>
  <si>
    <t>Rozebrání a odstranění silničního zábradlí a ocelových svodidel s přemístěním hmot na skládku na vzdálenost do 10 m nebo s naložením na dopravní prostředek, se zásypem jam po odstraněných sloupcích a s jeho zhutněním silničního zábradlí se sloupky osazenými s betonovými patkami</t>
  </si>
  <si>
    <t>62</t>
  </si>
  <si>
    <t>966006132</t>
  </si>
  <si>
    <t>Odstranění značek dopravních nebo orientačních se sloupky s betonovými patkami</t>
  </si>
  <si>
    <t>-1891098249</t>
  </si>
  <si>
    <t>Odstranění dopravních nebo orientačních značek se sloupkem s uložením hmot na vzdálenost do 20 m nebo s naložením na dopravní prostředek, se zásypem jam a jeho zhutněním s betonovou patkou</t>
  </si>
  <si>
    <t>997</t>
  </si>
  <si>
    <t xml:space="preserve"> Přesun sutě</t>
  </si>
  <si>
    <t>63</t>
  </si>
  <si>
    <t>997221551</t>
  </si>
  <si>
    <t>Vodorovná doprava suti ze sypkých materiálů do 1 km</t>
  </si>
  <si>
    <t>-1422712600</t>
  </si>
  <si>
    <t>"št a p"</t>
  </si>
  <si>
    <t>12,690</t>
  </si>
  <si>
    <t>59,6</t>
  </si>
  <si>
    <t>49,76</t>
  </si>
  <si>
    <t>"živ"</t>
  </si>
  <si>
    <t>47,084</t>
  </si>
  <si>
    <t>64</t>
  </si>
  <si>
    <t>997221559</t>
  </si>
  <si>
    <t>Příplatek ZKD 1 km u vodorovné dopravy suti ze sypkých materiálů</t>
  </si>
  <si>
    <t>-1726105608</t>
  </si>
  <si>
    <t>169,134*9</t>
  </si>
  <si>
    <t>997221571</t>
  </si>
  <si>
    <t>Vodorovná doprava vybouraných hmot do 1 km</t>
  </si>
  <si>
    <t>-870993731</t>
  </si>
  <si>
    <t>Vodorovná doprava vybouraných hmot bez naložení, ale se složením a s hrubým urovnáním na vzdálenost do 1 km</t>
  </si>
  <si>
    <t>"dl "</t>
  </si>
  <si>
    <t>0,643</t>
  </si>
  <si>
    <t>24,360</t>
  </si>
  <si>
    <t>27,54</t>
  </si>
  <si>
    <t>33,525</t>
  </si>
  <si>
    <t>66</t>
  </si>
  <si>
    <t>997221579</t>
  </si>
  <si>
    <t>Příplatek ZKD 1 km u vodorovné dopravy vybouraných hmot</t>
  </si>
  <si>
    <t>-84418960</t>
  </si>
  <si>
    <t>Vodorovná doprava vybouraných hmot bez naložení, ale se složením a s hrubým urovnáním na vzdálenost Příplatek k ceně za každý další i započatý 1 km přes 1 km</t>
  </si>
  <si>
    <t>86,068*9</t>
  </si>
  <si>
    <t>67</t>
  </si>
  <si>
    <t>997221611</t>
  </si>
  <si>
    <t>Nakládání suti na dopravní prostředky pro vodorovnou dopravu</t>
  </si>
  <si>
    <t>1970267165</t>
  </si>
  <si>
    <t>169,134</t>
  </si>
  <si>
    <t>68</t>
  </si>
  <si>
    <t>997221612</t>
  </si>
  <si>
    <t>Nakládání vybouraných hmot na dopravní prostředky pro vodorovnou dopravu</t>
  </si>
  <si>
    <t>-1478793649</t>
  </si>
  <si>
    <t>Nakládání na dopravní prostředky pro vodorovnou dopravu vybouraných hmot</t>
  </si>
  <si>
    <t>86,068</t>
  </si>
  <si>
    <t>69</t>
  </si>
  <si>
    <t>997221815</t>
  </si>
  <si>
    <t>Poplatek za uložení betonového odpadu na skládce (skládkovné)</t>
  </si>
  <si>
    <t>-1450892061</t>
  </si>
  <si>
    <t>Poplatek za uložení stavebního odpadu na skládce (skládkovné) betonového</t>
  </si>
  <si>
    <t>27,540</t>
  </si>
  <si>
    <t>70</t>
  </si>
  <si>
    <t>997221845</t>
  </si>
  <si>
    <t>Poplatek za uložení odpadu z asfaltových povrchů na skládce (skládkovné)</t>
  </si>
  <si>
    <t>-426253228</t>
  </si>
  <si>
    <t>Poplatek za uložení stavebního odpadu na skládce (skládkovné) z asfaltových povrchů</t>
  </si>
  <si>
    <t>71</t>
  </si>
  <si>
    <t>997221855</t>
  </si>
  <si>
    <t>Poplatek za uložení odpadu z kameniva na skládce (skládkovné)</t>
  </si>
  <si>
    <t>-802270528</t>
  </si>
  <si>
    <t>Poplatek za uložení stavebního odpadu na skládce (skládkovné) z kameniva</t>
  </si>
  <si>
    <t>12,960</t>
  </si>
  <si>
    <t>59,600</t>
  </si>
  <si>
    <t>998</t>
  </si>
  <si>
    <t xml:space="preserve"> Přesun hmot</t>
  </si>
  <si>
    <t>72</t>
  </si>
  <si>
    <t>998223011</t>
  </si>
  <si>
    <t>Přesun hmot pro pozemní komunikace s krytem dlážděným</t>
  </si>
  <si>
    <t>762693177</t>
  </si>
  <si>
    <t>PSV</t>
  </si>
  <si>
    <t>Práce a dodávky PSV</t>
  </si>
  <si>
    <t>740</t>
  </si>
  <si>
    <t>Elektromontáže - zkoušky a revize</t>
  </si>
  <si>
    <t>93</t>
  </si>
  <si>
    <t>740991200</t>
  </si>
  <si>
    <t>Celková prohlídka elektrického rozvodu a zařízení do 500 000,- Kč</t>
  </si>
  <si>
    <t>170412313</t>
  </si>
  <si>
    <t>Zkoušky a prohlídky elektrických rozvodů a zařízení celková prohlídka a vyhotovení revizní zprávy pro objem montážních prací přes 100 do 500 tis. Kč</t>
  </si>
  <si>
    <t>743</t>
  </si>
  <si>
    <t>Elektromontáže - hrubá montáž</t>
  </si>
  <si>
    <t>74</t>
  </si>
  <si>
    <t>743642301</t>
  </si>
  <si>
    <t>Přepojení uzemnění</t>
  </si>
  <si>
    <t>-90894045</t>
  </si>
  <si>
    <t>Přepojení uzemnění chrániček vodovodu</t>
  </si>
  <si>
    <t>75</t>
  </si>
  <si>
    <t>743642302</t>
  </si>
  <si>
    <t>Napojení na svítidla</t>
  </si>
  <si>
    <t>1043071712</t>
  </si>
  <si>
    <t>744</t>
  </si>
  <si>
    <t>Elektromontáže - rozvody vodičů měděných</t>
  </si>
  <si>
    <t>76</t>
  </si>
  <si>
    <t>744431100</t>
  </si>
  <si>
    <t>Montáž kabel Cu sk.1 do 1 kV do 0,40 kg uložený volně</t>
  </si>
  <si>
    <t>-849616351</t>
  </si>
  <si>
    <t>Montáž kabelů měděných do l kV bez ukončení, uložených volně sk. 1 - CYKY, NYM, NYY, YSLY, počtu a průřezu žil 2x1,5 až 6 mm2, 3x1,5 až 6 mm2, 4x1,5 až 4 mm2, 5x1,5 až 2,5 mm2, 7x1,5 až 2,5 mm2</t>
  </si>
  <si>
    <t>77</t>
  </si>
  <si>
    <t>743612111</t>
  </si>
  <si>
    <t>Montáž vodič uzemňovací FeZn pásek průřezu do 120 mm2v městské zástavbě v zemi</t>
  </si>
  <si>
    <t>1192696629</t>
  </si>
  <si>
    <t>Montáž uzemňovacího vedení s upevněním, propojením a připojením pomocí svorek v zemi s izolací spojů vodičů FeZn pásku průřezu do 120 mm2 v městské zástavbě</t>
  </si>
  <si>
    <t>78</t>
  </si>
  <si>
    <t>341095150</t>
  </si>
  <si>
    <t>kabel silový s Cu jádrem, oválný CYKYLo 3x1,5 mm2</t>
  </si>
  <si>
    <t>-1533129954</t>
  </si>
  <si>
    <t>kabely silové s měděným jádrem pro jmenovité napětí 750 V CYKYLo - RE    PN-KV-062-00 oválné instalační vedení průřez     Cu číslo   bázová cena mm2         kg/m       Kč/m 3 x 1,5     0,044        12,26</t>
  </si>
  <si>
    <t>79</t>
  </si>
  <si>
    <t>341095173</t>
  </si>
  <si>
    <t>Drobný montážní materiál k VO</t>
  </si>
  <si>
    <t>1946928547</t>
  </si>
  <si>
    <t>80</t>
  </si>
  <si>
    <t>341095171</t>
  </si>
  <si>
    <t>Uzemňovací pásek FeZn</t>
  </si>
  <si>
    <t>16569416</t>
  </si>
  <si>
    <t>81</t>
  </si>
  <si>
    <t>341095174</t>
  </si>
  <si>
    <t>Folie ochranná el.</t>
  </si>
  <si>
    <t>1019462790</t>
  </si>
  <si>
    <t>82</t>
  </si>
  <si>
    <t>341095172</t>
  </si>
  <si>
    <t>Stožár VO vč výlož a světla a kabely</t>
  </si>
  <si>
    <t>-417913645</t>
  </si>
  <si>
    <t>746</t>
  </si>
  <si>
    <t>Elektromontáže - soubory pro vodiče</t>
  </si>
  <si>
    <t>83</t>
  </si>
  <si>
    <t>746491310</t>
  </si>
  <si>
    <t>Montáž kotevního zařízení typu T pro kabely</t>
  </si>
  <si>
    <t>517582820</t>
  </si>
  <si>
    <t>Ostatní ukončení vodičů nebo kabelů montáž doplňků koncovek a uzávěrů kotevního zařízení pro kabely, typ T</t>
  </si>
  <si>
    <t>2+1</t>
  </si>
  <si>
    <t>746511121</t>
  </si>
  <si>
    <t>Propojení kabel celoplastový spojkou venkovní páskovou do 1kV SVp do 3,4x10 mm2</t>
  </si>
  <si>
    <t>-847067137</t>
  </si>
  <si>
    <t>Propojení kabelů nebo vodičů spojkou do 1 kV venkovní páskovou, typ SVp 1 až 5 kabelů celoplastových, počtu a průřezu lži do 3x10 mm2, do 4x10 mm2</t>
  </si>
  <si>
    <t>(1+2)*2</t>
  </si>
  <si>
    <t>748</t>
  </si>
  <si>
    <t>Elektromontáže - osvětlovací zařízení a svítidla</t>
  </si>
  <si>
    <t>85</t>
  </si>
  <si>
    <t>748719211</t>
  </si>
  <si>
    <t>Montáž stožár osvětlení ostatní ocelový samostatně stojící do 12m</t>
  </si>
  <si>
    <t>1373832751</t>
  </si>
  <si>
    <t>Montáž stožárů osvětlení, bez zemních prací ostatních ocelových samostatně stojících, délky do 12 m</t>
  </si>
  <si>
    <t>86</t>
  </si>
  <si>
    <t>748721210</t>
  </si>
  <si>
    <t>Montáž výložník osvětlení jednoramenný sloupový do 35 kg</t>
  </si>
  <si>
    <t>985023874</t>
  </si>
  <si>
    <t>Montáž výložníků osvětlení jednoramenných sloupových, hmotnosti do 35 kg</t>
  </si>
  <si>
    <t>87</t>
  </si>
  <si>
    <t>748739400</t>
  </si>
  <si>
    <t>Montáž patice stožáru osvětlení ostatní litina</t>
  </si>
  <si>
    <t>1182691647</t>
  </si>
  <si>
    <t>Montáž patic stožárů osvětlení ostatních litinových</t>
  </si>
  <si>
    <t>88</t>
  </si>
  <si>
    <t>748742000</t>
  </si>
  <si>
    <t>Montáž elektrovýzbroj stožáru 2 okruhy</t>
  </si>
  <si>
    <t>-35184007</t>
  </si>
  <si>
    <t>Montáž elektrovýzbroje stožárů osvětlení 2 okruhy</t>
  </si>
  <si>
    <t>749</t>
  </si>
  <si>
    <t>Elektromontáže - součásti elektrozařízení</t>
  </si>
  <si>
    <t>89</t>
  </si>
  <si>
    <t>749913110</t>
  </si>
  <si>
    <t>Montáž tabulka výstražná a označovací pro rozvodny</t>
  </si>
  <si>
    <t>343911308</t>
  </si>
  <si>
    <t>Ostatní doplňkové práce elektromontážní montáž tabulek pro rozvodny a elektrická zařízení výstražné a označovací</t>
  </si>
  <si>
    <t>90</t>
  </si>
  <si>
    <t>735345500</t>
  </si>
  <si>
    <t>tabulka bezpečnostní s tiskem 2 barvy A5 248x210 mm samolepící</t>
  </si>
  <si>
    <t>-557454259</t>
  </si>
  <si>
    <t>tiskoviny pro propagaci, obchodně technickou dokumentaci, informaci a výstavnictví tabulky bezpečnostní s tiskem, na samolepce A5  148 x 210 mm</t>
  </si>
  <si>
    <t>783</t>
  </si>
  <si>
    <t>Dokončovací práce - nátěry</t>
  </si>
  <si>
    <t>91</t>
  </si>
  <si>
    <t>783902110</t>
  </si>
  <si>
    <t>Nátěry kovových konstrukcí elektrických zařízení jednosložkové základní</t>
  </si>
  <si>
    <t>-2043047898</t>
  </si>
  <si>
    <t>Provedení povrchových úprav elektrických zařízení nátěry kovových konstrukcí jednosložkovými základními</t>
  </si>
  <si>
    <t>12*3*0,03</t>
  </si>
  <si>
    <t>+1*3</t>
  </si>
  <si>
    <t>92</t>
  </si>
  <si>
    <t>783902120</t>
  </si>
  <si>
    <t>Nátěry kovových konstrukcí elektrických zařízení jednosložkové krycí</t>
  </si>
  <si>
    <t>-1577417863</t>
  </si>
  <si>
    <t>Provedení povrchových úprav elektrických zařízení nátěry kovových konstrukcí jednosložkovými krycími</t>
  </si>
  <si>
    <t>4,08</t>
  </si>
  <si>
    <t>14122014a1 - Velké přílepy_VRN_Ostatní_část A</t>
  </si>
  <si>
    <t>VRN - Ostatní náklady</t>
  </si>
  <si>
    <t xml:space="preserve">    0 - Vedlejší rozpočtové náklady</t>
  </si>
  <si>
    <t xml:space="preserve">    VRN7 - Provozní vlivy</t>
  </si>
  <si>
    <t>VRN</t>
  </si>
  <si>
    <t>Ostatní náklady</t>
  </si>
  <si>
    <t>Vedlejší rozpočtové náklady</t>
  </si>
  <si>
    <t>030001000</t>
  </si>
  <si>
    <t>Zařízení staveniště</t>
  </si>
  <si>
    <t>Kč</t>
  </si>
  <si>
    <t>1024</t>
  </si>
  <si>
    <t>1221888321</t>
  </si>
  <si>
    <t>091803000</t>
  </si>
  <si>
    <t>Geodetického zaměření skut prov</t>
  </si>
  <si>
    <t>262144</t>
  </si>
  <si>
    <t>-817087064</t>
  </si>
  <si>
    <t>DSPS včetně geodetického zaměření</t>
  </si>
  <si>
    <t>091805000</t>
  </si>
  <si>
    <t>Náklady na dopravní značení dle DIO ...DVZ</t>
  </si>
  <si>
    <t>-1628065406</t>
  </si>
  <si>
    <t>VRN7</t>
  </si>
  <si>
    <t>Provozní vlivy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</si>
  <si>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</si>
  <si>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</si>
  <si>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</si>
  <si>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</si>
  <si>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</si>
  <si>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</si>
  <si>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</si>
  <si>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</si>
  <si>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</si>
  <si>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</si>
  <si>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</si>
  <si>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t>celkové nabídkové ceny uchazeče.</t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</si>
  <si>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</si>
  <si>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</si>
  <si>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</si>
  <si>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</si>
  <si>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</si>
  <si>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</si>
  <si>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</si>
  <si>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</si>
  <si>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</si>
  <si>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</si>
  <si>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</si>
  <si>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</si>
  <si>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</si>
  <si>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t>i objekt stavby v případě, že neobsahuje podřízenou zakázku.</t>
  </si>
  <si>
    <t>CC-CZ, CZ-CPV, CZ-CPA a rekapitulaci celkové nabídkové ceny uchazeče za aktuální soupis prací.</t>
  </si>
  <si>
    <t>stavební díly, funkční díly, případně jiné členění) s rekapitulací nabídkové ceny.</t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</si>
  <si>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</si>
  <si>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</si>
  <si>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</si>
  <si>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</si>
  <si>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</si>
  <si>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</si>
  <si>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</si>
  <si>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</si>
  <si>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</si>
  <si>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</si>
  <si>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</si>
  <si>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</si>
  <si>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</si>
  <si>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</si>
  <si>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</si>
  <si>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</si>
  <si>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</si>
  <si>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</si>
  <si>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</si>
  <si>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</si>
  <si>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</si>
  <si>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</si>
  <si>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</si>
  <si>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</si>
  <si>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</si>
  <si>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</si>
  <si>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</si>
  <si>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</si>
  <si>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</si>
  <si>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</si>
  <si>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</si>
  <si>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</si>
  <si>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</si>
  <si>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</si>
  <si>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</si>
  <si>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</si>
  <si>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</si>
  <si>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</si>
  <si>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</si>
  <si>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</si>
  <si>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</si>
  <si>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</si>
  <si>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</si>
  <si>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</si>
  <si>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</si>
  <si>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</si>
  <si>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</si>
  <si>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</si>
  <si>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</si>
  <si>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</si>
  <si>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</si>
  <si>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</si>
  <si>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</si>
  <si>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</si>
  <si>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</si>
  <si>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</si>
  <si>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</si>
  <si>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</si>
  <si>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</si>
  <si>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</si>
  <si>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</si>
  <si>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</si>
  <si>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</si>
  <si>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</si>
  <si>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</si>
  <si>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</si>
  <si>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</si>
  <si>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</si>
  <si>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</si>
  <si>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</si>
  <si>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</si>
  <si>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</si>
  <si>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</si>
  <si>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</si>
  <si>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</si>
  <si>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</si>
  <si>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</si>
  <si>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</si>
  <si>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</si>
  <si>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</si>
  <si>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</si>
  <si>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</si>
  <si>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</si>
  <si>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</si>
  <si>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</si>
  <si>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</si>
  <si>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</si>
  <si>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</si>
  <si>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</si>
  <si>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</si>
  <si>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</si>
  <si>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</si>
  <si>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</si>
  <si>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</si>
  <si>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</si>
  <si>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</si>
  <si>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</si>
  <si>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</si>
  <si>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</si>
  <si>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</si>
  <si>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</si>
  <si>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</si>
  <si>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</si>
  <si>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</si>
  <si>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</si>
  <si>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</si>
  <si>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</si>
  <si>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</si>
  <si>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</si>
  <si>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</si>
  <si>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</si>
  <si>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</si>
  <si>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</si>
  <si>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</si>
  <si>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</si>
  <si>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</si>
  <si>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</si>
  <si>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</si>
  <si>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</si>
  <si>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</si>
  <si>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</si>
  <si>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</si>
  <si>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</si>
  <si>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</si>
  <si>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</si>
  <si>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</si>
  <si>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</si>
  <si>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</si>
  <si>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</si>
  <si>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</si>
  <si>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</si>
  <si>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</si>
  <si>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</si>
  <si>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</si>
  <si>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</si>
  <si>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</si>
  <si>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</si>
  <si>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</si>
  <si>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</si>
  <si>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</si>
  <si>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</si>
  <si>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14122014b</t>
  </si>
  <si>
    <t>Velké Přílepy B</t>
  </si>
  <si>
    <t>Velké Přílepy_chodník část B</t>
  </si>
  <si>
    <t>{CBCA8E0F-8114-40A8-9BFB-6EBB698357D6}</t>
  </si>
  <si>
    <t>14122014b1</t>
  </si>
  <si>
    <t>Velké Přílepy- VRN_Ostatní_část_B</t>
  </si>
  <si>
    <t>{EFEAA747-57B1-4BC5-8497-3FA8B842C650}</t>
  </si>
  <si>
    <t>14122014b - Velké Přílepy_chodník část B</t>
  </si>
  <si>
    <t xml:space="preserve">    6 - Úpravy povrchů, podlahy a osazování výplní</t>
  </si>
  <si>
    <t>Úpravy povrchů, podlahy a osazování výplní</t>
  </si>
  <si>
    <t>915241111</t>
  </si>
  <si>
    <t>Bezpečnostní barevný povrch vozovek červený pro podklad asfaltový</t>
  </si>
  <si>
    <t>271584121</t>
  </si>
  <si>
    <t>"ochr.povrch"</t>
  </si>
  <si>
    <t>360</t>
  </si>
  <si>
    <t>1836080661</t>
  </si>
  <si>
    <t>"protismyk"</t>
  </si>
  <si>
    <t>998225111</t>
  </si>
  <si>
    <t>Přesun hmot pro pozemní komunikace s krytem z kamene, monolitickým betonovým nebo živičným</t>
  </si>
  <si>
    <t>-2028915620</t>
  </si>
  <si>
    <t>Přesun hmot pro komunikace s krytem z kameniva, monolitickým betonovým nebo živičným dopravní vzdálenost do 200 m jakékoliv délky objektu</t>
  </si>
  <si>
    <t>14122014b1 - Velké Přílepy- VRN_Ostatní_část_B</t>
  </si>
  <si>
    <t>503054287</t>
  </si>
  <si>
    <t>Velké Přílepy C</t>
  </si>
  <si>
    <t>14122014NN</t>
  </si>
  <si>
    <t>Velké Přílepy_chodník neuznané náklady</t>
  </si>
  <si>
    <t>{8E9D95F1-8D02-442C-96CC-FF376001457C}</t>
  </si>
  <si>
    <t>14122014NN1</t>
  </si>
  <si>
    <t>Velké Přílepy_VRN_Ostatní_neuztnané náklady</t>
  </si>
  <si>
    <t>{1CE3AE12-A86C-41C9-ABBB-4243A5FA0857}</t>
  </si>
  <si>
    <t>14122014NN - Velké Přílepy_chodník neuznané náklady</t>
  </si>
  <si>
    <t>1689042408</t>
  </si>
  <si>
    <t>"orn"</t>
  </si>
  <si>
    <t>49*0,2</t>
  </si>
  <si>
    <t>1498823147</t>
  </si>
  <si>
    <t>"ornice"</t>
  </si>
  <si>
    <t>9,8</t>
  </si>
  <si>
    <t>181111111</t>
  </si>
  <si>
    <t>Plošná úprava terénu do 500 m2 zemina tř 1 až 4 nerovnosti do +/- 100 mm v rovinně a svahu do 1:5</t>
  </si>
  <si>
    <t>CS ÚRS 2014 01</t>
  </si>
  <si>
    <t>-1008168838</t>
  </si>
  <si>
    <t>Plošná úprava terénu v zemině tř. 1 až 4 s urovnáním povrchu bez doplnění ornice souvislé plochy do 500 m2 při nerovnostech terénu přes +/-50 do +/- 100 mm v rovině nebo na svahu do 1:5</t>
  </si>
  <si>
    <t>49*1,1</t>
  </si>
  <si>
    <t>181301103</t>
  </si>
  <si>
    <t>Rozprostření ornice tl vrstvy do 200 mm pl do 500 m2 v rovině nebo ve svahu do 1:5</t>
  </si>
  <si>
    <t>856014070</t>
  </si>
  <si>
    <t>Rozprostření a urovnání ornice v rovině nebo ve svahu sklonu do 1:5 při souvislé ploše do 500 m2, tl. vrstvy přes 150 do 200 mm</t>
  </si>
  <si>
    <t>181411131</t>
  </si>
  <si>
    <t>Založení parkového trávníku výsevem plochy do 1000 m2 v rovině a ve svahu do 1:5</t>
  </si>
  <si>
    <t>1577817409</t>
  </si>
  <si>
    <t>Založení trávníku na půdě předem připravené plochy do 1000 m2 výsevem včetně utažení parkového v rovině nebo na svahu do 1:5</t>
  </si>
  <si>
    <t>181951101</t>
  </si>
  <si>
    <t>Úprava pláně v hornině tř. 1 až 4 bez zhutnění</t>
  </si>
  <si>
    <t>1233746302</t>
  </si>
  <si>
    <t>Úprava pláně vyrovnáním výškových rozdílů v hornině tř. 1 až 4 bez zhutnění</t>
  </si>
  <si>
    <t>185802113</t>
  </si>
  <si>
    <t>Hnojení půdy umělým hnojivem na široko v rovině a svahu do 1:5</t>
  </si>
  <si>
    <t>1668707773</t>
  </si>
  <si>
    <t>49*0,001</t>
  </si>
  <si>
    <t>103715000</t>
  </si>
  <si>
    <t>substrát pro trávníky A  VL</t>
  </si>
  <si>
    <t>271830320</t>
  </si>
  <si>
    <t>hnojiva humusová substrát pro trávníky A      VL</t>
  </si>
  <si>
    <t>49*0,05</t>
  </si>
  <si>
    <t>005724100</t>
  </si>
  <si>
    <t>osivo směs travní parková</t>
  </si>
  <si>
    <t>kg</t>
  </si>
  <si>
    <t>-1110375063</t>
  </si>
  <si>
    <t>osiva pícnin směsi travní balení obvykle 25 kg parková</t>
  </si>
  <si>
    <t>49*0,0065</t>
  </si>
  <si>
    <t>185803111</t>
  </si>
  <si>
    <t>Ošetření trávníku shrabáním v rovině a svahu do 1:5</t>
  </si>
  <si>
    <t>1552950925</t>
  </si>
  <si>
    <t>185851121</t>
  </si>
  <si>
    <t>Dovoz vody pro zálivku rostlin za vzdálenost do 1000 m</t>
  </si>
  <si>
    <t>1730662262</t>
  </si>
  <si>
    <t>49*0,01</t>
  </si>
  <si>
    <t>-132526544</t>
  </si>
  <si>
    <t>14122014NN1 - Velké Přílepy_VRN_Ostatní_neuztnané náklady</t>
  </si>
  <si>
    <t>1057273450</t>
  </si>
  <si>
    <t>070001000</t>
  </si>
  <si>
    <t>1924480710</t>
  </si>
  <si>
    <t>Základní rozdělení průvodních činností a nákladů provozní vlivy</t>
  </si>
  <si>
    <t>091002000</t>
  </si>
  <si>
    <t>Vytýčení sítí</t>
  </si>
  <si>
    <t>1734960681</t>
  </si>
  <si>
    <t>Hlavní tituly průvodních činností a nákladů ostatní náklady související s objektem</t>
  </si>
  <si>
    <t>091801000</t>
  </si>
  <si>
    <t>Zajištění dopravně inženýrských rozhodnutí (DIR)</t>
  </si>
  <si>
    <t>1796702939</t>
  </si>
  <si>
    <t>091802000</t>
  </si>
  <si>
    <t>Vytýčení stavby</t>
  </si>
  <si>
    <t>-768943071</t>
  </si>
  <si>
    <t>DSPS</t>
  </si>
  <si>
    <t>-1858106790</t>
  </si>
  <si>
    <t>-904929974</t>
  </si>
  <si>
    <t>091807000</t>
  </si>
  <si>
    <t>Doplnění detailů RPD</t>
  </si>
  <si>
    <t>854987089</t>
  </si>
  <si>
    <t>Velké Přílepy_VRN_Ostatní_neuztnatelné náklady</t>
  </si>
  <si>
    <t>Velké Přílepy_chodníky část A</t>
  </si>
  <si>
    <t>Velké Přílepy_chodníky část B</t>
  </si>
  <si>
    <t>Obec Velké Přílepy</t>
  </si>
  <si>
    <t>CZ 2241806</t>
  </si>
  <si>
    <t>Obec  Velké Přílepy</t>
  </si>
  <si>
    <t>ÚPRAVY PRO ZVÝŠENÍ BEZPEČNOSTI V OBCI VELKÉ PŘÍLEPY</t>
  </si>
  <si>
    <t>Ul. Pražská, Roztocká</t>
  </si>
  <si>
    <t>Velké Přílepy_chodníky neuznatelné náklady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</si>
</sst>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#,##0\ &quot;EUR&quot;;\-#,##0\ &quot;EUR&quot;"/>
    <numFmt numFmtId="170" formatCode="#,##0\ &quot;EUR&quot;;[Red]\-#,##0\ &quot;EUR&quot;"/>
    <numFmt numFmtId="171" formatCode="#,##0.00\ &quot;EUR&quot;;\-#,##0.00\ &quot;EUR&quot;"/>
    <numFmt numFmtId="172" formatCode="#,##0.00\ &quot;EUR&quot;;[Red]\-#,##0.00\ &quot;EUR&quot;"/>
    <numFmt numFmtId="173" formatCode="_-* #,##0\ &quot;EUR&quot;_-;\-* #,##0\ &quot;EUR&quot;_-;_-* &quot;-&quot;\ &quot;EUR&quot;_-;_-@_-"/>
    <numFmt numFmtId="174" formatCode="_-* #,##0\ _E_U_R_-;\-* #,##0\ _E_U_R_-;_-* &quot;-&quot;\ _E_U_R_-;_-@_-"/>
    <numFmt numFmtId="175" formatCode="_-* #,##0.00\ &quot;EUR&quot;_-;\-* #,##0.00\ &quot;EUR&quot;_-;_-* &quot;-&quot;??\ &quot;EUR&quot;_-;_-@_-"/>
    <numFmt numFmtId="176" formatCode="_-* #,##0.00\ _E_U_R_-;\-* #,##0.00\ _E_U_R_-;_-* &quot;-&quot;??\ _E_U_R_-;_-@_-"/>
    <numFmt numFmtId="177" formatCode="#,##0\ &quot;€&quot;;\-#,##0\ &quot;€&quot;"/>
    <numFmt numFmtId="178" formatCode="#,##0\ &quot;€&quot;;[Red]\-#,##0\ &quot;€&quot;"/>
    <numFmt numFmtId="179" formatCode="#,##0.00\ &quot;€&quot;;\-#,##0.00\ &quot;€&quot;"/>
    <numFmt numFmtId="180" formatCode="#,##0.00\ &quot;€&quot;;[Red]\-#,##0.00\ &quot;€&quot;"/>
    <numFmt numFmtId="181" formatCode="_-* #,##0\ &quot;€&quot;_-;\-* #,##0\ &quot;€&quot;_-;_-* &quot;-&quot;\ &quot;€&quot;_-;_-@_-"/>
    <numFmt numFmtId="182" formatCode="_-* #,##0\ _€_-;\-* #,##0\ _€_-;_-* &quot;-&quot;\ _€_-;_-@_-"/>
    <numFmt numFmtId="183" formatCode="_-* #,##0.00\ &quot;€&quot;_-;\-* #,##0.00\ &quot;€&quot;_-;_-* &quot;-&quot;??\ &quot;€&quot;_-;_-@_-"/>
    <numFmt numFmtId="184" formatCode="_-* #,##0.00\ _€_-;\-* #,##0.00\ _€_-;_-* &quot;-&quot;??\ _€_-;_-@_-"/>
    <numFmt numFmtId="185" formatCode="&quot;Áno&quot;;&quot;Áno&quot;;&quot;Nie&quot;"/>
    <numFmt numFmtId="186" formatCode="&quot;Pravda&quot;;&quot;Pravda&quot;;&quot;Nepravda&quot;"/>
    <numFmt numFmtId="187" formatCode="&quot;Zapnuté&quot;;&quot;Zapnuté&quot;;&quot;Vypnuté&quot;"/>
    <numFmt numFmtId="188" formatCode="[$€-2]\ #\ ##,000_);[Red]\([$€-2]\ #\ ##,000\)"/>
    <numFmt numFmtId="189" formatCode="#,##0.00_ ;\-#,##0.00\ "/>
  </numFmts>
  <fonts count="67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sz val="8"/>
      <color indexed="20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9"/>
      <name val="Trebuchet MS"/>
      <family val="2"/>
    </font>
    <font>
      <sz val="18"/>
      <color indexed="54"/>
      <name val="Calibri Light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5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1" borderId="0" applyNumberFormat="0" applyBorder="0" applyAlignment="0" applyProtection="0"/>
    <xf numFmtId="0" fontId="36" fillId="20" borderId="0" applyNumberFormat="0" applyBorder="0" applyAlignment="0" applyProtection="0"/>
    <xf numFmtId="0" fontId="36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59" fillId="34" borderId="0" applyNumberFormat="0" applyBorder="0" applyAlignment="0" applyProtection="0"/>
    <xf numFmtId="0" fontId="39" fillId="35" borderId="2" applyNumberFormat="0" applyAlignment="0" applyProtection="0"/>
    <xf numFmtId="0" fontId="60" fillId="36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62" fillId="38" borderId="0" applyNumberFormat="0" applyBorder="0" applyAlignment="0" applyProtection="0"/>
    <xf numFmtId="0" fontId="0" fillId="39" borderId="7" applyNumberFormat="0" applyFont="0" applyAlignment="0" applyProtection="0"/>
    <xf numFmtId="0" fontId="44" fillId="0" borderId="8" applyNumberFormat="0" applyFill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45" fillId="0" borderId="10" applyNumberFormat="0" applyFill="0" applyAlignment="0" applyProtection="0"/>
    <xf numFmtId="0" fontId="64" fillId="40" borderId="0" applyNumberFormat="0" applyBorder="0" applyAlignment="0" applyProtection="0"/>
    <xf numFmtId="0" fontId="6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13" borderId="11" applyNumberFormat="0" applyAlignment="0" applyProtection="0"/>
    <xf numFmtId="0" fontId="49" fillId="41" borderId="11" applyNumberFormat="0" applyAlignment="0" applyProtection="0"/>
    <xf numFmtId="0" fontId="50" fillId="41" borderId="12" applyNumberFormat="0" applyAlignment="0" applyProtection="0"/>
    <xf numFmtId="0" fontId="6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9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6" borderId="0" applyNumberFormat="0" applyBorder="0" applyAlignment="0" applyProtection="0"/>
    <xf numFmtId="0" fontId="57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51" borderId="0" applyNumberFormat="0" applyBorder="0" applyAlignment="0" applyProtection="0"/>
  </cellStyleXfs>
  <cellXfs count="31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7" borderId="0" xfId="0" applyFill="1" applyAlignment="1">
      <alignment horizontal="left" vertical="top"/>
    </xf>
    <xf numFmtId="0" fontId="1" fillId="37" borderId="0" xfId="0" applyFont="1" applyFill="1" applyAlignment="1">
      <alignment horizontal="left" vertical="center"/>
    </xf>
    <xf numFmtId="0" fontId="0" fillId="37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17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9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top"/>
    </xf>
    <xf numFmtId="49" fontId="7" fillId="39" borderId="0" xfId="0" applyNumberFormat="1" applyFont="1" applyFill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6" xfId="0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16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0" fillId="41" borderId="0" xfId="0" applyFill="1" applyAlignment="1">
      <alignment horizontal="left" vertical="center"/>
    </xf>
    <xf numFmtId="0" fontId="9" fillId="41" borderId="20" xfId="0" applyFont="1" applyFill="1" applyBorder="1" applyAlignment="1">
      <alignment horizontal="left" vertical="center"/>
    </xf>
    <xf numFmtId="0" fontId="0" fillId="41" borderId="21" xfId="0" applyFill="1" applyBorder="1" applyAlignment="1">
      <alignment horizontal="left" vertical="center"/>
    </xf>
    <xf numFmtId="0" fontId="9" fillId="41" borderId="21" xfId="0" applyFont="1" applyFill="1" applyBorder="1" applyAlignment="1">
      <alignment horizontal="center" vertical="center"/>
    </xf>
    <xf numFmtId="164" fontId="9" fillId="41" borderId="21" xfId="0" applyNumberFormat="1" applyFont="1" applyFill="1" applyBorder="1" applyAlignment="1">
      <alignment horizontal="right" vertical="center"/>
    </xf>
    <xf numFmtId="0" fontId="0" fillId="41" borderId="17" xfId="0" applyFill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7" fillId="41" borderId="29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64" fontId="13" fillId="0" borderId="27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8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20" fillId="0" borderId="27" xfId="0" applyNumberFormat="1" applyFont="1" applyBorder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164" fontId="20" fillId="0" borderId="28" xfId="0" applyNumberFormat="1" applyFont="1" applyBorder="1" applyAlignment="1">
      <alignment horizontal="right" vertical="center"/>
    </xf>
    <xf numFmtId="164" fontId="20" fillId="0" borderId="34" xfId="0" applyNumberFormat="1" applyFont="1" applyBorder="1" applyAlignment="1">
      <alignment horizontal="right" vertical="center"/>
    </xf>
    <xf numFmtId="164" fontId="20" fillId="0" borderId="35" xfId="0" applyNumberFormat="1" applyFont="1" applyBorder="1" applyAlignment="1">
      <alignment horizontal="right" vertical="center"/>
    </xf>
    <xf numFmtId="167" fontId="20" fillId="0" borderId="35" xfId="0" applyNumberFormat="1" applyFont="1" applyBorder="1" applyAlignment="1">
      <alignment horizontal="right" vertical="center"/>
    </xf>
    <xf numFmtId="164" fontId="20" fillId="0" borderId="36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37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11" fillId="0" borderId="0" xfId="0" applyNumberFormat="1" applyFont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0" fontId="9" fillId="41" borderId="21" xfId="0" applyFont="1" applyFill="1" applyBorder="1" applyAlignment="1">
      <alignment horizontal="right" vertical="center"/>
    </xf>
    <xf numFmtId="0" fontId="0" fillId="41" borderId="38" xfId="0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7" fillId="41" borderId="0" xfId="0" applyFont="1" applyFill="1" applyAlignment="1">
      <alignment horizontal="left" vertical="center"/>
    </xf>
    <xf numFmtId="0" fontId="7" fillId="41" borderId="0" xfId="0" applyFont="1" applyFill="1" applyAlignment="1">
      <alignment horizontal="right" vertical="center"/>
    </xf>
    <xf numFmtId="0" fontId="21" fillId="0" borderId="16" xfId="0" applyFont="1" applyBorder="1" applyAlignment="1">
      <alignment horizontal="left" vertical="center"/>
    </xf>
    <xf numFmtId="0" fontId="21" fillId="0" borderId="35" xfId="0" applyFont="1" applyBorder="1" applyAlignment="1">
      <alignment horizontal="left" vertical="center"/>
    </xf>
    <xf numFmtId="164" fontId="21" fillId="0" borderId="35" xfId="0" applyNumberFormat="1" applyFont="1" applyBorder="1" applyAlignment="1">
      <alignment horizontal="right" vertical="center"/>
    </xf>
    <xf numFmtId="0" fontId="21" fillId="0" borderId="17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35" xfId="0" applyFont="1" applyBorder="1" applyAlignment="1">
      <alignment horizontal="left" vertical="center"/>
    </xf>
    <xf numFmtId="164" fontId="23" fillId="0" borderId="35" xfId="0" applyNumberFormat="1" applyFont="1" applyBorder="1" applyAlignment="1">
      <alignment horizontal="right" vertical="center"/>
    </xf>
    <xf numFmtId="0" fontId="23" fillId="0" borderId="17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41" borderId="30" xfId="0" applyFont="1" applyFill="1" applyBorder="1" applyAlignment="1">
      <alignment horizontal="center" vertical="center" wrapText="1"/>
    </xf>
    <xf numFmtId="0" fontId="7" fillId="41" borderId="31" xfId="0" applyFont="1" applyFill="1" applyBorder="1" applyAlignment="1">
      <alignment horizontal="center" vertical="center" wrapText="1"/>
    </xf>
    <xf numFmtId="0" fontId="7" fillId="41" borderId="32" xfId="0" applyFont="1" applyFill="1" applyBorder="1" applyAlignment="1">
      <alignment horizontal="center" vertical="center" wrapText="1"/>
    </xf>
    <xf numFmtId="164" fontId="14" fillId="0" borderId="0" xfId="0" applyNumberFormat="1" applyFont="1" applyAlignment="1">
      <alignment horizontal="right"/>
    </xf>
    <xf numFmtId="167" fontId="24" fillId="0" borderId="25" xfId="0" applyNumberFormat="1" applyFont="1" applyBorder="1" applyAlignment="1">
      <alignment horizontal="right"/>
    </xf>
    <xf numFmtId="167" fontId="24" fillId="0" borderId="26" xfId="0" applyNumberFormat="1" applyFont="1" applyBorder="1" applyAlignment="1">
      <alignment horizontal="right"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6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64" fontId="21" fillId="0" borderId="0" xfId="0" applyNumberFormat="1" applyFont="1" applyAlignment="1">
      <alignment horizontal="right"/>
    </xf>
    <xf numFmtId="0" fontId="26" fillId="0" borderId="27" xfId="0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167" fontId="26" fillId="0" borderId="28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/>
    </xf>
    <xf numFmtId="164" fontId="23" fillId="0" borderId="0" xfId="0" applyNumberFormat="1" applyFont="1" applyAlignment="1">
      <alignment horizontal="right"/>
    </xf>
    <xf numFmtId="0" fontId="0" fillId="0" borderId="39" xfId="0" applyFont="1" applyBorder="1" applyAlignment="1">
      <alignment horizontal="center" vertical="center"/>
    </xf>
    <xf numFmtId="49" fontId="0" fillId="0" borderId="39" xfId="0" applyNumberFormat="1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center" vertical="center" wrapText="1"/>
    </xf>
    <xf numFmtId="168" fontId="0" fillId="0" borderId="39" xfId="0" applyNumberFormat="1" applyFont="1" applyBorder="1" applyAlignment="1">
      <alignment horizontal="right" vertical="center"/>
    </xf>
    <xf numFmtId="164" fontId="0" fillId="39" borderId="39" xfId="0" applyNumberFormat="1" applyFont="1" applyFill="1" applyBorder="1" applyAlignment="1">
      <alignment horizontal="right" vertical="center"/>
    </xf>
    <xf numFmtId="164" fontId="0" fillId="0" borderId="39" xfId="0" applyNumberFormat="1" applyFont="1" applyBorder="1" applyAlignment="1">
      <alignment horizontal="right" vertical="center"/>
    </xf>
    <xf numFmtId="0" fontId="11" fillId="39" borderId="39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NumberFormat="1" applyFont="1" applyAlignment="1">
      <alignment horizontal="right" vertical="center"/>
    </xf>
    <xf numFmtId="167" fontId="11" fillId="0" borderId="28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9" fillId="0" borderId="16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29" fillId="0" borderId="27" xfId="0" applyFont="1" applyBorder="1" applyAlignment="1">
      <alignment horizontal="left" vertical="center"/>
    </xf>
    <xf numFmtId="0" fontId="29" fillId="0" borderId="28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168" fontId="30" fillId="0" borderId="0" xfId="0" applyNumberFormat="1" applyFont="1" applyAlignment="1">
      <alignment horizontal="right" vertical="center"/>
    </xf>
    <xf numFmtId="0" fontId="30" fillId="0" borderId="27" xfId="0" applyFont="1" applyBorder="1" applyAlignment="1">
      <alignment horizontal="left" vertical="center"/>
    </xf>
    <xf numFmtId="0" fontId="30" fillId="0" borderId="28" xfId="0" applyFont="1" applyBorder="1" applyAlignment="1">
      <alignment horizontal="left" vertical="center"/>
    </xf>
    <xf numFmtId="0" fontId="31" fillId="0" borderId="16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168" fontId="31" fillId="0" borderId="0" xfId="0" applyNumberFormat="1" applyFont="1" applyAlignment="1">
      <alignment horizontal="right" vertical="center"/>
    </xf>
    <xf numFmtId="0" fontId="31" fillId="0" borderId="27" xfId="0" applyFont="1" applyBorder="1" applyAlignment="1">
      <alignment horizontal="left" vertical="center"/>
    </xf>
    <xf numFmtId="0" fontId="31" fillId="0" borderId="28" xfId="0" applyFont="1" applyBorder="1" applyAlignment="1">
      <alignment horizontal="left" vertical="center"/>
    </xf>
    <xf numFmtId="0" fontId="32" fillId="0" borderId="39" xfId="0" applyFont="1" applyBorder="1" applyAlignment="1">
      <alignment horizontal="center" vertical="center"/>
    </xf>
    <xf numFmtId="49" fontId="32" fillId="0" borderId="39" xfId="0" applyNumberFormat="1" applyFont="1" applyBorder="1" applyAlignment="1">
      <alignment horizontal="left" vertical="center" wrapText="1"/>
    </xf>
    <xf numFmtId="0" fontId="32" fillId="0" borderId="39" xfId="0" applyFont="1" applyBorder="1" applyAlignment="1">
      <alignment horizontal="left" vertical="center" wrapText="1"/>
    </xf>
    <xf numFmtId="0" fontId="32" fillId="0" borderId="39" xfId="0" applyFont="1" applyBorder="1" applyAlignment="1">
      <alignment horizontal="center" vertical="center" wrapText="1"/>
    </xf>
    <xf numFmtId="168" fontId="32" fillId="0" borderId="39" xfId="0" applyNumberFormat="1" applyFont="1" applyBorder="1" applyAlignment="1">
      <alignment horizontal="right" vertical="center"/>
    </xf>
    <xf numFmtId="164" fontId="32" fillId="39" borderId="39" xfId="0" applyNumberFormat="1" applyFont="1" applyFill="1" applyBorder="1" applyAlignment="1">
      <alignment horizontal="right" vertical="center"/>
    </xf>
    <xf numFmtId="164" fontId="32" fillId="0" borderId="39" xfId="0" applyNumberFormat="1" applyFont="1" applyBorder="1" applyAlignment="1">
      <alignment horizontal="right" vertical="center"/>
    </xf>
    <xf numFmtId="0" fontId="32" fillId="0" borderId="16" xfId="0" applyFont="1" applyBorder="1" applyAlignment="1">
      <alignment horizontal="left" vertical="center"/>
    </xf>
    <xf numFmtId="0" fontId="32" fillId="39" borderId="39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31" fillId="0" borderId="34" xfId="0" applyFont="1" applyBorder="1" applyAlignment="1">
      <alignment horizontal="left" vertical="center"/>
    </xf>
    <xf numFmtId="0" fontId="31" fillId="0" borderId="35" xfId="0" applyFont="1" applyBorder="1" applyAlignment="1">
      <alignment horizontal="left" vertical="center"/>
    </xf>
    <xf numFmtId="0" fontId="31" fillId="0" borderId="36" xfId="0" applyFont="1" applyBorder="1" applyAlignment="1">
      <alignment horizontal="left" vertical="center"/>
    </xf>
    <xf numFmtId="0" fontId="26" fillId="0" borderId="34" xfId="0" applyFont="1" applyBorder="1" applyAlignment="1">
      <alignment horizontal="left"/>
    </xf>
    <xf numFmtId="0" fontId="26" fillId="0" borderId="35" xfId="0" applyFont="1" applyBorder="1" applyAlignment="1">
      <alignment horizontal="left"/>
    </xf>
    <xf numFmtId="167" fontId="26" fillId="0" borderId="35" xfId="0" applyNumberFormat="1" applyFont="1" applyBorder="1" applyAlignment="1">
      <alignment horizontal="right"/>
    </xf>
    <xf numFmtId="167" fontId="26" fillId="0" borderId="36" xfId="0" applyNumberFormat="1" applyFont="1" applyBorder="1" applyAlignment="1">
      <alignment horizontal="right"/>
    </xf>
    <xf numFmtId="0" fontId="35" fillId="37" borderId="0" xfId="55" applyFont="1" applyFill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19" fillId="0" borderId="40" xfId="0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33" fillId="37" borderId="0" xfId="55" applyFill="1" applyAlignment="1">
      <alignment horizontal="left" vertical="top"/>
    </xf>
    <xf numFmtId="0" fontId="34" fillId="0" borderId="0" xfId="55" applyFont="1" applyAlignment="1">
      <alignment horizontal="center" vertical="center"/>
    </xf>
    <xf numFmtId="0" fontId="22" fillId="37" borderId="0" xfId="0" applyFont="1" applyFill="1" applyAlignment="1">
      <alignment horizontal="left" vertical="center"/>
    </xf>
    <xf numFmtId="0" fontId="2" fillId="37" borderId="0" xfId="0" applyFont="1" applyFill="1" applyAlignment="1">
      <alignment horizontal="left" vertical="center"/>
    </xf>
    <xf numFmtId="0" fontId="1" fillId="37" borderId="0" xfId="0" applyFont="1" applyFill="1" applyAlignment="1" applyProtection="1">
      <alignment horizontal="left" vertical="center"/>
      <protection/>
    </xf>
    <xf numFmtId="0" fontId="22" fillId="37" borderId="0" xfId="0" applyFont="1" applyFill="1" applyAlignment="1" applyProtection="1">
      <alignment horizontal="left" vertical="center"/>
      <protection/>
    </xf>
    <xf numFmtId="0" fontId="2" fillId="37" borderId="0" xfId="0" applyFont="1" applyFill="1" applyAlignment="1" applyProtection="1">
      <alignment horizontal="left" vertical="center"/>
      <protection/>
    </xf>
    <xf numFmtId="0" fontId="35" fillId="37" borderId="0" xfId="55" applyFont="1" applyFill="1" applyAlignment="1" applyProtection="1">
      <alignment horizontal="left" vertical="center"/>
      <protection/>
    </xf>
    <xf numFmtId="0" fontId="0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4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4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22" fillId="0" borderId="40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0" xfId="0" applyFont="1" applyBorder="1" applyAlignment="1">
      <alignment horizontal="left" vertical="center"/>
    </xf>
    <xf numFmtId="0" fontId="19" fillId="0" borderId="40" xfId="0" applyFont="1" applyBorder="1" applyAlignment="1">
      <alignment horizontal="center" vertical="center"/>
    </xf>
    <xf numFmtId="0" fontId="16" fillId="0" borderId="4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4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left" vertical="center"/>
    </xf>
    <xf numFmtId="0" fontId="22" fillId="0" borderId="40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16" fillId="0" borderId="44" xfId="0" applyFont="1" applyBorder="1" applyAlignment="1">
      <alignment horizontal="left" vertical="center" wrapText="1"/>
    </xf>
    <xf numFmtId="0" fontId="16" fillId="0" borderId="45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/>
    </xf>
    <xf numFmtId="0" fontId="7" fillId="0" borderId="46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0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0" fontId="16" fillId="0" borderId="40" xfId="0" applyFont="1" applyBorder="1" applyAlignment="1">
      <alignment/>
    </xf>
    <xf numFmtId="0" fontId="0" fillId="0" borderId="44" xfId="0" applyFont="1" applyBorder="1" applyAlignment="1">
      <alignment vertical="top"/>
    </xf>
    <xf numFmtId="0" fontId="0" fillId="0" borderId="45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6" xfId="0" applyFont="1" applyBorder="1" applyAlignment="1">
      <alignment vertical="top"/>
    </xf>
    <xf numFmtId="0" fontId="0" fillId="0" borderId="40" xfId="0" applyFont="1" applyBorder="1" applyAlignment="1">
      <alignment vertical="top"/>
    </xf>
    <xf numFmtId="0" fontId="0" fillId="0" borderId="47" xfId="0" applyFont="1" applyBorder="1" applyAlignment="1">
      <alignment vertical="top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14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9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0" fontId="19" fillId="0" borderId="47" xfId="0" applyFont="1" applyBorder="1" applyAlignment="1">
      <alignment horizontal="center" vertical="center"/>
    </xf>
    <xf numFmtId="0" fontId="17" fillId="0" borderId="40" xfId="0" applyFont="1" applyBorder="1" applyAlignment="1">
      <alignment horizontal="left" vertical="center" wrapText="1"/>
    </xf>
    <xf numFmtId="0" fontId="17" fillId="0" borderId="40" xfId="0" applyFont="1" applyBorder="1" applyAlignment="1">
      <alignment horizontal="left" vertical="center"/>
    </xf>
    <xf numFmtId="164" fontId="18" fillId="0" borderId="40" xfId="0" applyNumberFormat="1" applyFont="1" applyBorder="1" applyAlignment="1">
      <alignment horizontal="right" vertical="center"/>
    </xf>
    <xf numFmtId="0" fontId="18" fillId="0" borderId="4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164" fontId="18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9" fillId="41" borderId="21" xfId="0" applyFont="1" applyFill="1" applyBorder="1" applyAlignment="1">
      <alignment horizontal="left" vertical="center"/>
    </xf>
    <xf numFmtId="0" fontId="0" fillId="41" borderId="21" xfId="0" applyFill="1" applyBorder="1" applyAlignment="1">
      <alignment horizontal="left" vertical="center"/>
    </xf>
    <xf numFmtId="164" fontId="9" fillId="41" borderId="21" xfId="0" applyNumberFormat="1" applyFont="1" applyFill="1" applyBorder="1" applyAlignment="1">
      <alignment horizontal="right" vertical="center"/>
    </xf>
    <xf numFmtId="0" fontId="0" fillId="41" borderId="29" xfId="0" applyFill="1" applyBorder="1" applyAlignment="1">
      <alignment horizontal="left" vertical="center"/>
    </xf>
    <xf numFmtId="164" fontId="14" fillId="0" borderId="42" xfId="0" applyNumberFormat="1" applyFont="1" applyBorder="1" applyAlignment="1">
      <alignment horizontal="right" vertical="center"/>
    </xf>
    <xf numFmtId="0" fontId="14" fillId="0" borderId="42" xfId="0" applyFont="1" applyBorder="1" applyAlignment="1">
      <alignment horizontal="left" vertical="center"/>
    </xf>
    <xf numFmtId="165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9" fontId="7" fillId="39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0" fillId="0" borderId="19" xfId="0" applyNumberFormat="1" applyFont="1" applyBorder="1" applyAlignment="1">
      <alignment horizontal="right" vertical="center"/>
    </xf>
    <xf numFmtId="0" fontId="0" fillId="0" borderId="19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center" vertical="top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3" fillId="41" borderId="0" xfId="0" applyFont="1" applyFill="1" applyAlignment="1">
      <alignment horizontal="center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6" fontId="7" fillId="0" borderId="0" xfId="0" applyNumberFormat="1" applyFont="1" applyAlignment="1">
      <alignment horizontal="left" vertical="top"/>
    </xf>
    <xf numFmtId="0" fontId="13" fillId="0" borderId="33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7" fillId="41" borderId="20" xfId="0" applyFont="1" applyFill="1" applyBorder="1" applyAlignment="1">
      <alignment horizontal="center" vertical="center"/>
    </xf>
    <xf numFmtId="0" fontId="7" fillId="41" borderId="21" xfId="0" applyFont="1" applyFill="1" applyBorder="1" applyAlignment="1">
      <alignment horizontal="center" vertical="center"/>
    </xf>
    <xf numFmtId="0" fontId="7" fillId="41" borderId="21" xfId="0" applyFont="1" applyFill="1" applyBorder="1" applyAlignment="1">
      <alignment horizontal="righ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35" fillId="37" borderId="0" xfId="55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9" fillId="0" borderId="40" xfId="0" applyFont="1" applyBorder="1" applyAlignment="1">
      <alignment horizontal="left"/>
    </xf>
    <xf numFmtId="0" fontId="7" fillId="0" borderId="0" xfId="0" applyFont="1" applyBorder="1" applyAlignment="1">
      <alignment horizontal="left" vertical="top"/>
    </xf>
  </cellXfs>
  <cellStyles count="8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Dobrá" xfId="54"/>
    <cellStyle name="Hyperlink" xfId="55"/>
    <cellStyle name="Chybně" xfId="56"/>
    <cellStyle name="Kontrolná bunka" xfId="57"/>
    <cellStyle name="Kontrolní buňka" xfId="58"/>
    <cellStyle name="Currency" xfId="59"/>
    <cellStyle name="Currency [0]" xfId="60"/>
    <cellStyle name="Nadpis 1" xfId="61"/>
    <cellStyle name="Nadpis 2" xfId="62"/>
    <cellStyle name="Nadpis 3" xfId="63"/>
    <cellStyle name="Nadpis 4" xfId="64"/>
    <cellStyle name="Název" xfId="65"/>
    <cellStyle name="Neutrálna" xfId="66"/>
    <cellStyle name="Neutrální" xfId="67"/>
    <cellStyle name="Poznámka" xfId="68"/>
    <cellStyle name="Prepojená bunka" xfId="69"/>
    <cellStyle name="Percent" xfId="70"/>
    <cellStyle name="Propojená buňka" xfId="71"/>
    <cellStyle name="Spolu" xfId="72"/>
    <cellStyle name="Správně" xfId="73"/>
    <cellStyle name="Text upozornění" xfId="74"/>
    <cellStyle name="Text upozornenia" xfId="75"/>
    <cellStyle name="Titul" xfId="76"/>
    <cellStyle name="Vstup" xfId="77"/>
    <cellStyle name="Výpočet" xfId="78"/>
    <cellStyle name="Výstup" xfId="79"/>
    <cellStyle name="Vysvětlující text" xfId="80"/>
    <cellStyle name="Vysvetľujúci text" xfId="81"/>
    <cellStyle name="Zlá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  <cellStyle name="Zvýraznenie1" xfId="89"/>
    <cellStyle name="Zvýraznenie2" xfId="90"/>
    <cellStyle name="Zvýraznenie3" xfId="91"/>
    <cellStyle name="Zvýraznenie4" xfId="92"/>
    <cellStyle name="Zvýraznenie5" xfId="93"/>
    <cellStyle name="Zvýraznenie6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7C55.t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4805.t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CBA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A5E6.tmp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2809.tmp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20FA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6BCD.t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8E11.tm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0" descr="C:\KROSplusData\System\Temp\rad27C55.tmp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0" descr="C:\KROSplusData\System\Temp\rad14805.tmp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 descr="C:\KROSplusData\System\Temp\radACBA6.tm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0" descr="C:\KROSplusData\System\Temp\radDA5E6.tmp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0" descr="C:\KROSplusData\System\Temp\radD2809.tmp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 descr="C:\KROSplusData\System\Temp\radF20FA.tm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0" descr="C:\KROSplusData\System\Temp\radE6BCD.tmp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0" descr="C:\KROSplusData\System\Temp\rad18E11.tmp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M42"/>
  <sheetViews>
    <sheetView tabSelected="1" zoomScalePageLayoutView="0" workbookViewId="0" topLeftCell="A13">
      <selection activeCell="J38" sqref="J38:AF38"/>
    </sheetView>
  </sheetViews>
  <sheetFormatPr defaultColWidth="9.33203125" defaultRowHeight="13.5"/>
  <cols>
    <col min="17" max="19" width="0" style="0" hidden="1" customWidth="1"/>
    <col min="21" max="36" width="0" style="0" hidden="1" customWidth="1"/>
  </cols>
  <sheetData>
    <row r="2" spans="2:72" s="2" customFormat="1" ht="7.5" customHeigh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9"/>
      <c r="BS2" s="6"/>
      <c r="BT2" s="6"/>
    </row>
    <row r="3" spans="2:71" s="2" customFormat="1" ht="37.5" customHeight="1">
      <c r="B3" s="10"/>
      <c r="D3" s="11" t="s">
        <v>12</v>
      </c>
      <c r="AQ3" s="12"/>
      <c r="AS3" s="13"/>
      <c r="BE3" s="14"/>
      <c r="BS3" s="6"/>
    </row>
    <row r="4" spans="2:71" s="2" customFormat="1" ht="15" customHeight="1">
      <c r="B4" s="10"/>
      <c r="D4" s="15" t="s">
        <v>16</v>
      </c>
      <c r="K4" s="282" t="s">
        <v>17</v>
      </c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Q4" s="12"/>
      <c r="BE4" s="284"/>
      <c r="BS4" s="6"/>
    </row>
    <row r="5" spans="2:71" s="2" customFormat="1" ht="37.5" customHeight="1">
      <c r="B5" s="10"/>
      <c r="D5" s="17" t="s">
        <v>19</v>
      </c>
      <c r="K5" s="286" t="s">
        <v>968</v>
      </c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Q5" s="12"/>
      <c r="BE5" s="283"/>
      <c r="BS5" s="6"/>
    </row>
    <row r="6" spans="2:71" s="2" customFormat="1" ht="15" customHeight="1">
      <c r="B6" s="10"/>
      <c r="D6" s="18" t="s">
        <v>22</v>
      </c>
      <c r="K6" s="16" t="s">
        <v>23</v>
      </c>
      <c r="AK6" s="18" t="s">
        <v>24</v>
      </c>
      <c r="AN6" s="16" t="s">
        <v>25</v>
      </c>
      <c r="AQ6" s="12"/>
      <c r="BE6" s="283"/>
      <c r="BS6" s="6"/>
    </row>
    <row r="7" spans="2:71" s="2" customFormat="1" ht="15" customHeight="1">
      <c r="B7" s="10"/>
      <c r="D7" s="18" t="s">
        <v>27</v>
      </c>
      <c r="E7" s="2" t="s">
        <v>969</v>
      </c>
      <c r="K7" s="16" t="s">
        <v>28</v>
      </c>
      <c r="AK7" s="18" t="s">
        <v>29</v>
      </c>
      <c r="AN7" s="19" t="s">
        <v>30</v>
      </c>
      <c r="AQ7" s="12"/>
      <c r="BE7" s="283"/>
      <c r="BS7" s="6"/>
    </row>
    <row r="8" spans="2:71" s="2" customFormat="1" ht="30" customHeight="1">
      <c r="B8" s="10"/>
      <c r="D8" s="15" t="s">
        <v>32</v>
      </c>
      <c r="K8" s="20" t="s">
        <v>33</v>
      </c>
      <c r="AK8" s="15" t="s">
        <v>34</v>
      </c>
      <c r="AN8" s="20" t="s">
        <v>35</v>
      </c>
      <c r="AQ8" s="12"/>
      <c r="BE8" s="283"/>
      <c r="BS8" s="6"/>
    </row>
    <row r="9" spans="2:71" s="2" customFormat="1" ht="15" customHeight="1">
      <c r="B9" s="10"/>
      <c r="D9" s="18" t="s">
        <v>37</v>
      </c>
      <c r="AK9" s="18" t="s">
        <v>38</v>
      </c>
      <c r="AN9" s="16">
        <v>2241806</v>
      </c>
      <c r="AQ9" s="12"/>
      <c r="BE9" s="283"/>
      <c r="BS9" s="6"/>
    </row>
    <row r="10" spans="2:71" s="2" customFormat="1" ht="19.5" customHeight="1">
      <c r="B10" s="10"/>
      <c r="E10" s="16" t="s">
        <v>965</v>
      </c>
      <c r="AK10" s="18" t="s">
        <v>39</v>
      </c>
      <c r="AN10" s="16" t="s">
        <v>966</v>
      </c>
      <c r="AQ10" s="12"/>
      <c r="BE10" s="283"/>
      <c r="BS10" s="6"/>
    </row>
    <row r="11" spans="2:71" s="2" customFormat="1" ht="7.5" customHeight="1">
      <c r="B11" s="10"/>
      <c r="AQ11" s="12"/>
      <c r="BE11" s="283"/>
      <c r="BS11" s="6"/>
    </row>
    <row r="12" spans="2:71" s="2" customFormat="1" ht="15" customHeight="1">
      <c r="B12" s="10"/>
      <c r="D12" s="18" t="s">
        <v>40</v>
      </c>
      <c r="AK12" s="18" t="s">
        <v>38</v>
      </c>
      <c r="AN12" s="21" t="s">
        <v>41</v>
      </c>
      <c r="AQ12" s="12"/>
      <c r="BE12" s="283"/>
      <c r="BS12" s="6"/>
    </row>
    <row r="13" spans="2:71" s="2" customFormat="1" ht="15.75" customHeight="1">
      <c r="B13" s="10"/>
      <c r="E13" s="287" t="s">
        <v>41</v>
      </c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18" t="s">
        <v>39</v>
      </c>
      <c r="AN13" s="21" t="s">
        <v>41</v>
      </c>
      <c r="AQ13" s="12"/>
      <c r="BE13" s="283"/>
      <c r="BS13" s="6"/>
    </row>
    <row r="14" spans="2:71" s="2" customFormat="1" ht="7.5" customHeight="1">
      <c r="B14" s="10"/>
      <c r="AQ14" s="12"/>
      <c r="BE14" s="283"/>
      <c r="BS14" s="6"/>
    </row>
    <row r="15" spans="2:71" s="2" customFormat="1" ht="15" customHeight="1">
      <c r="B15" s="10"/>
      <c r="D15" s="18" t="s">
        <v>42</v>
      </c>
      <c r="AK15" s="18" t="s">
        <v>38</v>
      </c>
      <c r="AN15" s="16"/>
      <c r="AQ15" s="12"/>
      <c r="BE15" s="283"/>
      <c r="BS15" s="6"/>
    </row>
    <row r="16" spans="1:91" s="1" customFormat="1" ht="19.5" customHeight="1">
      <c r="A16" s="2"/>
      <c r="B16" s="10"/>
      <c r="C16" s="2"/>
      <c r="D16" s="2"/>
      <c r="E16" s="16" t="s">
        <v>43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18" t="s">
        <v>39</v>
      </c>
      <c r="AL16" s="2"/>
      <c r="AM16" s="2"/>
      <c r="AN16" s="16"/>
      <c r="AO16" s="2"/>
      <c r="AP16" s="2"/>
      <c r="AQ16" s="1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83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6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</row>
    <row r="17" spans="1:91" s="1" customFormat="1" ht="7.5" customHeight="1">
      <c r="A17" s="2"/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83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</row>
    <row r="18" spans="1:91" s="1" customFormat="1" ht="15" customHeight="1">
      <c r="A18" s="2"/>
      <c r="B18" s="10"/>
      <c r="C18" s="2"/>
      <c r="D18" s="18" t="s">
        <v>45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83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</row>
    <row r="19" spans="1:91" s="1" customFormat="1" ht="70.5" customHeight="1">
      <c r="A19" s="2"/>
      <c r="B19" s="10"/>
      <c r="C19" s="2"/>
      <c r="D19" s="2"/>
      <c r="E19" s="288" t="s">
        <v>46</v>
      </c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3"/>
      <c r="AE19" s="283"/>
      <c r="AF19" s="283"/>
      <c r="AG19" s="283"/>
      <c r="AH19" s="283"/>
      <c r="AI19" s="283"/>
      <c r="AJ19" s="283"/>
      <c r="AK19" s="283"/>
      <c r="AL19" s="283"/>
      <c r="AM19" s="283"/>
      <c r="AN19" s="283"/>
      <c r="AO19" s="2"/>
      <c r="AP19" s="2"/>
      <c r="AQ19" s="1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83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</row>
    <row r="20" spans="1:91" s="1" customFormat="1" ht="7.5" customHeight="1">
      <c r="A20" s="2"/>
      <c r="B20" s="10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83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</row>
    <row r="21" spans="1:91" s="1" customFormat="1" ht="7.5" customHeight="1">
      <c r="A21" s="2"/>
      <c r="B21" s="10"/>
      <c r="C21" s="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"/>
      <c r="AQ21" s="1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83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</row>
    <row r="22" spans="2:57" s="6" customFormat="1" ht="27" customHeight="1">
      <c r="B22" s="23"/>
      <c r="D22" s="24" t="s">
        <v>47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89">
        <f>AG36</f>
        <v>0</v>
      </c>
      <c r="AL22" s="290"/>
      <c r="AM22" s="290"/>
      <c r="AN22" s="290"/>
      <c r="AO22" s="290"/>
      <c r="AQ22" s="26"/>
      <c r="BE22" s="285"/>
    </row>
    <row r="23" spans="2:57" s="6" customFormat="1" ht="7.5" customHeight="1">
      <c r="B23" s="23"/>
      <c r="AQ23" s="26"/>
      <c r="BE23" s="285"/>
    </row>
    <row r="24" spans="2:57" s="6" customFormat="1" ht="14.25" customHeight="1">
      <c r="B24" s="23"/>
      <c r="L24" s="291" t="s">
        <v>48</v>
      </c>
      <c r="M24" s="285"/>
      <c r="N24" s="285"/>
      <c r="O24" s="285"/>
      <c r="W24" s="291" t="s">
        <v>49</v>
      </c>
      <c r="X24" s="285"/>
      <c r="Y24" s="285"/>
      <c r="Z24" s="285"/>
      <c r="AA24" s="285"/>
      <c r="AB24" s="285"/>
      <c r="AC24" s="285"/>
      <c r="AD24" s="285"/>
      <c r="AE24" s="285"/>
      <c r="AK24" s="291" t="s">
        <v>50</v>
      </c>
      <c r="AL24" s="285"/>
      <c r="AM24" s="285"/>
      <c r="AN24" s="285"/>
      <c r="AO24" s="285"/>
      <c r="AQ24" s="26"/>
      <c r="BE24" s="285"/>
    </row>
    <row r="25" spans="2:57" s="6" customFormat="1" ht="15" customHeight="1">
      <c r="B25" s="28"/>
      <c r="D25" s="29" t="s">
        <v>51</v>
      </c>
      <c r="F25" s="29" t="s">
        <v>52</v>
      </c>
      <c r="L25" s="279">
        <v>0.21</v>
      </c>
      <c r="M25" s="280"/>
      <c r="N25" s="280"/>
      <c r="O25" s="280"/>
      <c r="W25" s="281">
        <f>ROUND($AZ$51,2)</f>
        <v>0</v>
      </c>
      <c r="X25" s="280"/>
      <c r="Y25" s="280"/>
      <c r="Z25" s="280"/>
      <c r="AA25" s="280"/>
      <c r="AB25" s="280"/>
      <c r="AC25" s="280"/>
      <c r="AD25" s="280"/>
      <c r="AE25" s="280"/>
      <c r="AK25" s="281">
        <f>AK22*0.21</f>
        <v>0</v>
      </c>
      <c r="AL25" s="280"/>
      <c r="AM25" s="280"/>
      <c r="AN25" s="280"/>
      <c r="AO25" s="280"/>
      <c r="AQ25" s="30"/>
      <c r="BE25" s="280"/>
    </row>
    <row r="26" spans="2:57" s="6" customFormat="1" ht="15" customHeight="1">
      <c r="B26" s="28"/>
      <c r="F26" s="29" t="s">
        <v>53</v>
      </c>
      <c r="L26" s="279">
        <v>0.15</v>
      </c>
      <c r="M26" s="280"/>
      <c r="N26" s="280"/>
      <c r="O26" s="280"/>
      <c r="W26" s="281">
        <f>ROUND($BA$51,2)</f>
        <v>0</v>
      </c>
      <c r="X26" s="280"/>
      <c r="Y26" s="280"/>
      <c r="Z26" s="280"/>
      <c r="AA26" s="280"/>
      <c r="AB26" s="280"/>
      <c r="AC26" s="280"/>
      <c r="AD26" s="280"/>
      <c r="AE26" s="280"/>
      <c r="AK26" s="281">
        <f>ROUND($AW$51,2)</f>
        <v>0</v>
      </c>
      <c r="AL26" s="280"/>
      <c r="AM26" s="280"/>
      <c r="AN26" s="280"/>
      <c r="AO26" s="280"/>
      <c r="AQ26" s="30"/>
      <c r="BE26" s="280"/>
    </row>
    <row r="27" spans="2:57" s="6" customFormat="1" ht="15" customHeight="1" hidden="1">
      <c r="B27" s="28"/>
      <c r="F27" s="29" t="s">
        <v>54</v>
      </c>
      <c r="L27" s="279">
        <v>0.21</v>
      </c>
      <c r="M27" s="280"/>
      <c r="N27" s="280"/>
      <c r="O27" s="280"/>
      <c r="W27" s="281">
        <f>ROUND($BB$51,2)</f>
        <v>0</v>
      </c>
      <c r="X27" s="280"/>
      <c r="Y27" s="280"/>
      <c r="Z27" s="280"/>
      <c r="AA27" s="280"/>
      <c r="AB27" s="280"/>
      <c r="AC27" s="280"/>
      <c r="AD27" s="280"/>
      <c r="AE27" s="280"/>
      <c r="AK27" s="281">
        <v>0</v>
      </c>
      <c r="AL27" s="280"/>
      <c r="AM27" s="280"/>
      <c r="AN27" s="280"/>
      <c r="AO27" s="280"/>
      <c r="AQ27" s="30"/>
      <c r="BE27" s="280"/>
    </row>
    <row r="28" spans="2:57" s="6" customFormat="1" ht="15" customHeight="1" hidden="1">
      <c r="B28" s="28"/>
      <c r="F28" s="29" t="s">
        <v>55</v>
      </c>
      <c r="L28" s="279">
        <v>0.15</v>
      </c>
      <c r="M28" s="280"/>
      <c r="N28" s="280"/>
      <c r="O28" s="280"/>
      <c r="W28" s="281">
        <f>ROUND($BC$51,2)</f>
        <v>0</v>
      </c>
      <c r="X28" s="280"/>
      <c r="Y28" s="280"/>
      <c r="Z28" s="280"/>
      <c r="AA28" s="280"/>
      <c r="AB28" s="280"/>
      <c r="AC28" s="280"/>
      <c r="AD28" s="280"/>
      <c r="AE28" s="280"/>
      <c r="AK28" s="281">
        <v>0</v>
      </c>
      <c r="AL28" s="280"/>
      <c r="AM28" s="280"/>
      <c r="AN28" s="280"/>
      <c r="AO28" s="280"/>
      <c r="AQ28" s="30"/>
      <c r="BE28" s="280"/>
    </row>
    <row r="29" spans="2:57" s="6" customFormat="1" ht="15" customHeight="1" hidden="1">
      <c r="B29" s="28"/>
      <c r="F29" s="29" t="s">
        <v>56</v>
      </c>
      <c r="L29" s="279">
        <v>0</v>
      </c>
      <c r="M29" s="280"/>
      <c r="N29" s="280"/>
      <c r="O29" s="280"/>
      <c r="W29" s="281">
        <f>ROUND($BD$51,2)</f>
        <v>0</v>
      </c>
      <c r="X29" s="280"/>
      <c r="Y29" s="280"/>
      <c r="Z29" s="280"/>
      <c r="AA29" s="280"/>
      <c r="AB29" s="280"/>
      <c r="AC29" s="280"/>
      <c r="AD29" s="280"/>
      <c r="AE29" s="280"/>
      <c r="AK29" s="281">
        <v>0</v>
      </c>
      <c r="AL29" s="280"/>
      <c r="AM29" s="280"/>
      <c r="AN29" s="280"/>
      <c r="AO29" s="280"/>
      <c r="AQ29" s="30"/>
      <c r="BE29" s="280"/>
    </row>
    <row r="30" spans="2:57" s="6" customFormat="1" ht="7.5" customHeight="1">
      <c r="B30" s="23"/>
      <c r="AQ30" s="26"/>
      <c r="BE30" s="285"/>
    </row>
    <row r="31" spans="2:57" s="6" customFormat="1" ht="27" customHeight="1">
      <c r="B31" s="23"/>
      <c r="C31" s="31"/>
      <c r="D31" s="32" t="s">
        <v>57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4" t="s">
        <v>58</v>
      </c>
      <c r="U31" s="33"/>
      <c r="V31" s="33"/>
      <c r="W31" s="33"/>
      <c r="X31" s="273" t="s">
        <v>59</v>
      </c>
      <c r="Y31" s="274"/>
      <c r="Z31" s="274"/>
      <c r="AA31" s="274"/>
      <c r="AB31" s="274"/>
      <c r="AC31" s="33"/>
      <c r="AD31" s="33"/>
      <c r="AE31" s="33"/>
      <c r="AF31" s="33"/>
      <c r="AG31" s="33"/>
      <c r="AH31" s="33"/>
      <c r="AI31" s="33"/>
      <c r="AJ31" s="33"/>
      <c r="AK31" s="275">
        <f>AK25+AK22</f>
        <v>0</v>
      </c>
      <c r="AL31" s="274"/>
      <c r="AM31" s="274"/>
      <c r="AN31" s="274"/>
      <c r="AO31" s="276"/>
      <c r="AP31" s="31"/>
      <c r="AQ31" s="36"/>
      <c r="BE31" s="285"/>
    </row>
    <row r="32" spans="2:43" s="6" customFormat="1" ht="7.5" customHeight="1">
      <c r="B32" s="23"/>
      <c r="AQ32" s="26"/>
    </row>
    <row r="33" spans="2:43" s="6" customFormat="1" ht="7.5" customHeight="1"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9"/>
    </row>
    <row r="36" spans="2:73" s="43" customFormat="1" ht="33" customHeight="1">
      <c r="B36" s="256"/>
      <c r="C36" s="257" t="s">
        <v>79</v>
      </c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277">
        <f>SUM(AG37:AM42)</f>
        <v>0</v>
      </c>
      <c r="AH36" s="278"/>
      <c r="AI36" s="278"/>
      <c r="AJ36" s="278"/>
      <c r="AK36" s="278"/>
      <c r="AL36" s="278"/>
      <c r="AM36" s="278"/>
      <c r="AN36" s="277">
        <f>SUM(AN37:AP42)</f>
        <v>0</v>
      </c>
      <c r="AO36" s="278"/>
      <c r="AP36" s="278"/>
      <c r="AQ36" s="258"/>
      <c r="AR36" s="254"/>
      <c r="AS36" s="60"/>
      <c r="AT36" s="61"/>
      <c r="AU36" s="62"/>
      <c r="AV36" s="61"/>
      <c r="AW36" s="61"/>
      <c r="AX36" s="61"/>
      <c r="AY36" s="61"/>
      <c r="AZ36" s="61"/>
      <c r="BA36" s="61"/>
      <c r="BB36" s="61"/>
      <c r="BC36" s="61"/>
      <c r="BD36" s="63"/>
      <c r="BU36" s="64"/>
    </row>
    <row r="37" spans="1:56" s="65" customFormat="1" ht="28.5" customHeight="1">
      <c r="A37" s="173" t="s">
        <v>696</v>
      </c>
      <c r="B37" s="259"/>
      <c r="C37" s="260"/>
      <c r="D37" s="269" t="s">
        <v>85</v>
      </c>
      <c r="E37" s="270"/>
      <c r="F37" s="270"/>
      <c r="G37" s="270"/>
      <c r="H37" s="270"/>
      <c r="I37" s="260"/>
      <c r="J37" s="269" t="s">
        <v>963</v>
      </c>
      <c r="K37" s="270"/>
      <c r="L37" s="270"/>
      <c r="M37" s="270"/>
      <c r="N37" s="270"/>
      <c r="O37" s="270"/>
      <c r="P37" s="270"/>
      <c r="Q37" s="270"/>
      <c r="R37" s="270"/>
      <c r="S37" s="270"/>
      <c r="T37" s="270"/>
      <c r="U37" s="270"/>
      <c r="V37" s="270"/>
      <c r="W37" s="270"/>
      <c r="X37" s="270"/>
      <c r="Y37" s="270"/>
      <c r="Z37" s="270"/>
      <c r="AA37" s="270"/>
      <c r="AB37" s="270"/>
      <c r="AC37" s="270"/>
      <c r="AD37" s="270"/>
      <c r="AE37" s="270"/>
      <c r="AF37" s="270"/>
      <c r="AG37" s="271">
        <f>'A Rekapitulace stavby'!AG52:AM52</f>
        <v>0</v>
      </c>
      <c r="AH37" s="272"/>
      <c r="AI37" s="272"/>
      <c r="AJ37" s="272"/>
      <c r="AK37" s="272"/>
      <c r="AL37" s="272"/>
      <c r="AM37" s="272"/>
      <c r="AN37" s="271">
        <f>'A Rekapitulace stavby'!AN52:AP52</f>
        <v>0</v>
      </c>
      <c r="AO37" s="272"/>
      <c r="AP37" s="272"/>
      <c r="AQ37" s="261" t="s">
        <v>87</v>
      </c>
      <c r="AR37" s="255"/>
      <c r="AS37" s="69"/>
      <c r="AT37" s="70"/>
      <c r="AU37" s="71"/>
      <c r="AV37" s="70"/>
      <c r="AW37" s="70"/>
      <c r="AX37" s="70"/>
      <c r="AY37" s="70"/>
      <c r="AZ37" s="70"/>
      <c r="BA37" s="70"/>
      <c r="BB37" s="70"/>
      <c r="BC37" s="70"/>
      <c r="BD37" s="72"/>
    </row>
    <row r="38" spans="1:56" s="65" customFormat="1" ht="28.5" customHeight="1">
      <c r="A38" s="173" t="s">
        <v>696</v>
      </c>
      <c r="B38" s="259"/>
      <c r="C38" s="260"/>
      <c r="D38" s="269" t="s">
        <v>89</v>
      </c>
      <c r="E38" s="270"/>
      <c r="F38" s="270"/>
      <c r="G38" s="270"/>
      <c r="H38" s="270"/>
      <c r="I38" s="260"/>
      <c r="J38" s="269" t="s">
        <v>90</v>
      </c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D38" s="270"/>
      <c r="AE38" s="270"/>
      <c r="AF38" s="270"/>
      <c r="AG38" s="271">
        <f>'A Rekapitulace stavby'!AG53:AM53</f>
        <v>0</v>
      </c>
      <c r="AH38" s="272"/>
      <c r="AI38" s="272"/>
      <c r="AJ38" s="272"/>
      <c r="AK38" s="272"/>
      <c r="AL38" s="272"/>
      <c r="AM38" s="272"/>
      <c r="AN38" s="271">
        <f>'A Rekapitulace stavby'!AN53:AP53</f>
        <v>0</v>
      </c>
      <c r="AO38" s="272"/>
      <c r="AP38" s="272"/>
      <c r="AQ38" s="261" t="s">
        <v>87</v>
      </c>
      <c r="AR38" s="255"/>
      <c r="AS38" s="73"/>
      <c r="AT38" s="74"/>
      <c r="AU38" s="75"/>
      <c r="AV38" s="74"/>
      <c r="AW38" s="74"/>
      <c r="AX38" s="74"/>
      <c r="AY38" s="74"/>
      <c r="AZ38" s="74"/>
      <c r="BA38" s="74"/>
      <c r="BB38" s="74"/>
      <c r="BC38" s="74"/>
      <c r="BD38" s="76"/>
    </row>
    <row r="39" spans="1:56" s="65" customFormat="1" ht="28.5" customHeight="1">
      <c r="A39" s="173" t="s">
        <v>696</v>
      </c>
      <c r="B39" s="259"/>
      <c r="C39" s="260"/>
      <c r="D39" s="269" t="s">
        <v>863</v>
      </c>
      <c r="E39" s="270"/>
      <c r="F39" s="270"/>
      <c r="G39" s="270"/>
      <c r="H39" s="270"/>
      <c r="I39" s="260"/>
      <c r="J39" s="269" t="s">
        <v>964</v>
      </c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0"/>
      <c r="AA39" s="270"/>
      <c r="AB39" s="270"/>
      <c r="AC39" s="270"/>
      <c r="AD39" s="270"/>
      <c r="AE39" s="270"/>
      <c r="AF39" s="270"/>
      <c r="AG39" s="271">
        <f>'B Rekapitulace stavby'!AG52:AM52</f>
        <v>0</v>
      </c>
      <c r="AH39" s="272"/>
      <c r="AI39" s="272"/>
      <c r="AJ39" s="272"/>
      <c r="AK39" s="272"/>
      <c r="AL39" s="272"/>
      <c r="AM39" s="272"/>
      <c r="AN39" s="271">
        <f>'B Rekapitulace stavby'!AN52:AP52</f>
        <v>0</v>
      </c>
      <c r="AO39" s="272"/>
      <c r="AP39" s="272"/>
      <c r="AQ39" s="261" t="s">
        <v>87</v>
      </c>
      <c r="AR39" s="255"/>
      <c r="AS39" s="69"/>
      <c r="AT39" s="70"/>
      <c r="AU39" s="71"/>
      <c r="AV39" s="70"/>
      <c r="AW39" s="70"/>
      <c r="AX39" s="70"/>
      <c r="AY39" s="70"/>
      <c r="AZ39" s="70"/>
      <c r="BA39" s="70"/>
      <c r="BB39" s="70"/>
      <c r="BC39" s="70"/>
      <c r="BD39" s="72"/>
    </row>
    <row r="40" spans="1:56" s="65" customFormat="1" ht="28.5" customHeight="1">
      <c r="A40" s="173" t="s">
        <v>696</v>
      </c>
      <c r="B40" s="259"/>
      <c r="C40" s="260"/>
      <c r="D40" s="269" t="s">
        <v>867</v>
      </c>
      <c r="E40" s="270"/>
      <c r="F40" s="270"/>
      <c r="G40" s="270"/>
      <c r="H40" s="270"/>
      <c r="I40" s="260"/>
      <c r="J40" s="269" t="s">
        <v>868</v>
      </c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  <c r="AE40" s="270"/>
      <c r="AF40" s="270"/>
      <c r="AG40" s="271">
        <f>'B Rekapitulace stavby'!AG53:AM53</f>
        <v>0</v>
      </c>
      <c r="AH40" s="272"/>
      <c r="AI40" s="272"/>
      <c r="AJ40" s="272"/>
      <c r="AK40" s="272"/>
      <c r="AL40" s="272"/>
      <c r="AM40" s="272"/>
      <c r="AN40" s="271">
        <f>'B Rekapitulace stavby'!AN53:AP53</f>
        <v>0</v>
      </c>
      <c r="AO40" s="272"/>
      <c r="AP40" s="272"/>
      <c r="AQ40" s="261" t="s">
        <v>87</v>
      </c>
      <c r="AR40" s="255"/>
      <c r="AS40" s="73"/>
      <c r="AT40" s="74"/>
      <c r="AU40" s="75"/>
      <c r="AV40" s="74"/>
      <c r="AW40" s="74"/>
      <c r="AX40" s="74"/>
      <c r="AY40" s="74"/>
      <c r="AZ40" s="74"/>
      <c r="BA40" s="74"/>
      <c r="BB40" s="74"/>
      <c r="BC40" s="74"/>
      <c r="BD40" s="76"/>
    </row>
    <row r="41" spans="1:56" s="65" customFormat="1" ht="28.5" customHeight="1">
      <c r="A41" s="173" t="s">
        <v>696</v>
      </c>
      <c r="B41" s="259"/>
      <c r="C41" s="260"/>
      <c r="D41" s="269" t="s">
        <v>887</v>
      </c>
      <c r="E41" s="270"/>
      <c r="F41" s="270"/>
      <c r="G41" s="270"/>
      <c r="H41" s="270"/>
      <c r="I41" s="260"/>
      <c r="J41" s="269" t="s">
        <v>970</v>
      </c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70"/>
      <c r="AA41" s="270"/>
      <c r="AB41" s="270"/>
      <c r="AC41" s="270"/>
      <c r="AD41" s="270"/>
      <c r="AE41" s="270"/>
      <c r="AF41" s="270"/>
      <c r="AG41" s="271">
        <f>'C Rekapitulace stavby'!AG52:AM52</f>
        <v>0</v>
      </c>
      <c r="AH41" s="272"/>
      <c r="AI41" s="272"/>
      <c r="AJ41" s="272"/>
      <c r="AK41" s="272"/>
      <c r="AL41" s="272"/>
      <c r="AM41" s="272"/>
      <c r="AN41" s="271">
        <f>'C Rekapitulace stavby'!AN52:AP52</f>
        <v>0</v>
      </c>
      <c r="AO41" s="271"/>
      <c r="AP41" s="271"/>
      <c r="AQ41" s="261" t="s">
        <v>87</v>
      </c>
      <c r="AR41" s="255"/>
      <c r="AS41" s="69"/>
      <c r="AT41" s="70"/>
      <c r="AU41" s="71"/>
      <c r="AV41" s="70"/>
      <c r="AW41" s="70"/>
      <c r="AX41" s="70"/>
      <c r="AY41" s="70"/>
      <c r="AZ41" s="70"/>
      <c r="BA41" s="70"/>
      <c r="BB41" s="70"/>
      <c r="BC41" s="70"/>
      <c r="BD41" s="72"/>
    </row>
    <row r="42" spans="1:56" s="65" customFormat="1" ht="28.5" customHeight="1">
      <c r="A42" s="173" t="s">
        <v>696</v>
      </c>
      <c r="B42" s="262"/>
      <c r="C42" s="263"/>
      <c r="D42" s="265" t="s">
        <v>890</v>
      </c>
      <c r="E42" s="266"/>
      <c r="F42" s="266"/>
      <c r="G42" s="266"/>
      <c r="H42" s="266"/>
      <c r="I42" s="263"/>
      <c r="J42" s="265" t="s">
        <v>962</v>
      </c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7">
        <f>'C Rekapitulace stavby'!AG53:AM53</f>
        <v>0</v>
      </c>
      <c r="AH42" s="268"/>
      <c r="AI42" s="268"/>
      <c r="AJ42" s="268"/>
      <c r="AK42" s="268"/>
      <c r="AL42" s="268"/>
      <c r="AM42" s="268"/>
      <c r="AN42" s="267">
        <f>'C Rekapitulace stavby'!AN53:AP53</f>
        <v>0</v>
      </c>
      <c r="AO42" s="267"/>
      <c r="AP42" s="267"/>
      <c r="AQ42" s="264" t="s">
        <v>87</v>
      </c>
      <c r="AR42" s="255"/>
      <c r="AS42" s="73"/>
      <c r="AT42" s="74"/>
      <c r="AU42" s="75"/>
      <c r="AV42" s="74"/>
      <c r="AW42" s="74"/>
      <c r="AX42" s="74"/>
      <c r="AY42" s="74"/>
      <c r="AZ42" s="74"/>
      <c r="BA42" s="74"/>
      <c r="BB42" s="74"/>
      <c r="BC42" s="74"/>
      <c r="BD42" s="76"/>
    </row>
  </sheetData>
  <sheetProtection/>
  <mergeCells count="52">
    <mergeCell ref="K4:AO4"/>
    <mergeCell ref="BE4:BE31"/>
    <mergeCell ref="K5:AO5"/>
    <mergeCell ref="E13:AJ13"/>
    <mergeCell ref="E19:AN19"/>
    <mergeCell ref="AK22:AO22"/>
    <mergeCell ref="L24:O24"/>
    <mergeCell ref="W24:AE24"/>
    <mergeCell ref="AK24:AO24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X31:AB31"/>
    <mergeCell ref="AK31:AO31"/>
    <mergeCell ref="D37:H37"/>
    <mergeCell ref="J37:AF37"/>
    <mergeCell ref="AG37:AM37"/>
    <mergeCell ref="AN37:AP37"/>
    <mergeCell ref="AG36:AM36"/>
    <mergeCell ref="AN36:AP36"/>
    <mergeCell ref="AG41:AM41"/>
    <mergeCell ref="AN41:AP41"/>
    <mergeCell ref="D38:H38"/>
    <mergeCell ref="J38:AF38"/>
    <mergeCell ref="AG38:AM38"/>
    <mergeCell ref="AN38:AP38"/>
    <mergeCell ref="D39:H39"/>
    <mergeCell ref="J39:AF39"/>
    <mergeCell ref="AG39:AM39"/>
    <mergeCell ref="AN39:AP39"/>
    <mergeCell ref="D42:H42"/>
    <mergeCell ref="J42:AF42"/>
    <mergeCell ref="AG42:AM42"/>
    <mergeCell ref="AN42:AP42"/>
    <mergeCell ref="D40:H40"/>
    <mergeCell ref="J40:AF40"/>
    <mergeCell ref="AG40:AM40"/>
    <mergeCell ref="AN40:AP40"/>
    <mergeCell ref="D41:H41"/>
    <mergeCell ref="J41:AF41"/>
  </mergeCells>
  <hyperlinks>
    <hyperlink ref="A37" location="'14122014a - Velké Přílepy...'!C2" tooltip="14122014a - Velké Přílepy..." display="/"/>
    <hyperlink ref="A38" location="'14122014a1 - Velké přílep...'!C2" tooltip="14122014a1 - Velké přílep..." display="/"/>
    <hyperlink ref="A39" location="'14122014b - Velké Přílepy...'!C2" tooltip="14122014b - Velké Přílepy..." display="/"/>
    <hyperlink ref="A40" location="'14122014b1 - Velké Přílep...'!C2" tooltip="14122014b1 - Velké Přílep..." display="/"/>
    <hyperlink ref="A41" location="'14122014NN - Velké Přílep...'!C2" tooltip="14122014NN - Velké Přílep..." display="/"/>
    <hyperlink ref="A42" location="'14122014NN1 - Velké Příle...'!C2" tooltip="14122014NN1 - Velké Příle..." display="/"/>
  </hyperlink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E15" sqref="E15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74"/>
      <c r="C1" s="174"/>
      <c r="D1" s="175" t="s">
        <v>3</v>
      </c>
      <c r="E1" s="174"/>
      <c r="F1" s="167" t="s">
        <v>697</v>
      </c>
      <c r="G1" s="309" t="s">
        <v>698</v>
      </c>
      <c r="H1" s="309"/>
      <c r="I1" s="174"/>
      <c r="J1" s="167" t="s">
        <v>699</v>
      </c>
      <c r="K1" s="175" t="s">
        <v>92</v>
      </c>
      <c r="L1" s="167" t="s">
        <v>700</v>
      </c>
      <c r="M1" s="167"/>
      <c r="N1" s="167"/>
      <c r="O1" s="167"/>
      <c r="P1" s="167"/>
      <c r="Q1" s="167"/>
      <c r="R1" s="167"/>
      <c r="S1" s="167"/>
      <c r="T1" s="167"/>
      <c r="U1" s="172"/>
      <c r="V1" s="17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95" t="s">
        <v>8</v>
      </c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2" t="s">
        <v>892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25</v>
      </c>
    </row>
    <row r="4" spans="2:46" s="2" customFormat="1" ht="37.5" customHeight="1">
      <c r="B4" s="10"/>
      <c r="D4" s="11" t="s">
        <v>93</v>
      </c>
      <c r="K4" s="12"/>
      <c r="M4" s="13" t="s">
        <v>13</v>
      </c>
      <c r="AT4" s="2" t="s">
        <v>6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19</v>
      </c>
      <c r="K6" s="12"/>
    </row>
    <row r="7" spans="2:11" s="2" customFormat="1" ht="15.75" customHeight="1">
      <c r="B7" s="10"/>
      <c r="E7" s="308" t="str">
        <f>'C Rekapitulace stavby'!$K$6</f>
        <v>Velké Přílepy C</v>
      </c>
      <c r="F7" s="283"/>
      <c r="G7" s="283"/>
      <c r="H7" s="283"/>
      <c r="K7" s="12"/>
    </row>
    <row r="8" spans="2:11" s="6" customFormat="1" ht="15.75" customHeight="1">
      <c r="B8" s="23"/>
      <c r="D8" s="18" t="s">
        <v>94</v>
      </c>
      <c r="K8" s="26"/>
    </row>
    <row r="9" spans="2:11" s="6" customFormat="1" ht="37.5" customHeight="1">
      <c r="B9" s="23"/>
      <c r="E9" s="298" t="s">
        <v>941</v>
      </c>
      <c r="F9" s="285"/>
      <c r="G9" s="285"/>
      <c r="H9" s="285"/>
      <c r="K9" s="26"/>
    </row>
    <row r="10" spans="2:11" s="6" customFormat="1" ht="14.25" customHeight="1">
      <c r="B10" s="23"/>
      <c r="K10" s="26"/>
    </row>
    <row r="11" spans="2:11" s="6" customFormat="1" ht="15" customHeight="1">
      <c r="B11" s="23"/>
      <c r="D11" s="18" t="s">
        <v>22</v>
      </c>
      <c r="F11" s="16" t="s">
        <v>23</v>
      </c>
      <c r="I11" s="18" t="s">
        <v>24</v>
      </c>
      <c r="J11" s="16" t="s">
        <v>25</v>
      </c>
      <c r="K11" s="26"/>
    </row>
    <row r="12" spans="2:11" s="6" customFormat="1" ht="15" customHeight="1">
      <c r="B12" s="23"/>
      <c r="D12" s="18" t="s">
        <v>27</v>
      </c>
      <c r="F12" s="16" t="s">
        <v>28</v>
      </c>
      <c r="I12" s="18" t="s">
        <v>29</v>
      </c>
      <c r="J12" s="46" t="str">
        <f>'C Rekapitulace stavby'!$AN$8</f>
        <v>14.12.2014</v>
      </c>
      <c r="K12" s="26"/>
    </row>
    <row r="13" spans="2:11" s="6" customFormat="1" ht="22.5" customHeight="1">
      <c r="B13" s="23"/>
      <c r="D13" s="15" t="s">
        <v>32</v>
      </c>
      <c r="F13" s="20" t="s">
        <v>33</v>
      </c>
      <c r="I13" s="15" t="s">
        <v>34</v>
      </c>
      <c r="J13" s="20" t="s">
        <v>35</v>
      </c>
      <c r="K13" s="26"/>
    </row>
    <row r="14" spans="2:11" s="6" customFormat="1" ht="15" customHeight="1">
      <c r="B14" s="23"/>
      <c r="D14" s="18" t="s">
        <v>37</v>
      </c>
      <c r="I14" s="18" t="s">
        <v>38</v>
      </c>
      <c r="J14" s="16"/>
      <c r="K14" s="26"/>
    </row>
    <row r="15" spans="2:11" s="6" customFormat="1" ht="18.75" customHeight="1">
      <c r="B15" s="23"/>
      <c r="E15" s="16" t="s">
        <v>965</v>
      </c>
      <c r="I15" s="18" t="s">
        <v>39</v>
      </c>
      <c r="J15" s="16"/>
      <c r="K15" s="26"/>
    </row>
    <row r="16" spans="2:11" s="6" customFormat="1" ht="7.5" customHeight="1">
      <c r="B16" s="23"/>
      <c r="K16" s="26"/>
    </row>
    <row r="17" spans="2:11" s="6" customFormat="1" ht="15" customHeight="1">
      <c r="B17" s="23"/>
      <c r="D17" s="18" t="s">
        <v>40</v>
      </c>
      <c r="I17" s="18" t="s">
        <v>38</v>
      </c>
      <c r="J17" s="16">
        <f>IF('C Rekapitulace stavby'!$AN$13="Vyplň údaj","",IF('C Rekapitulace stavby'!$AN$13="","",'C Rekapitulace stavby'!$AN$13))</f>
      </c>
      <c r="K17" s="26"/>
    </row>
    <row r="18" spans="2:11" s="6" customFormat="1" ht="18.75" customHeight="1">
      <c r="B18" s="23"/>
      <c r="E18" s="16">
        <f>IF('C Rekapitulace stavby'!$E$14="Vyplň údaj","",IF('C Rekapitulace stavby'!$E$14="","",'C Rekapitulace stavby'!$E$14))</f>
      </c>
      <c r="I18" s="18" t="s">
        <v>39</v>
      </c>
      <c r="J18" s="16">
        <f>IF('C Rekapitulace stavby'!$AN$14="Vyplň údaj","",IF('C Rekapitulace stavby'!$AN$14="","",'C Rekapitulace stavby'!$AN$14))</f>
      </c>
      <c r="K18" s="26"/>
    </row>
    <row r="19" spans="2:11" s="6" customFormat="1" ht="7.5" customHeight="1">
      <c r="B19" s="23"/>
      <c r="K19" s="26"/>
    </row>
    <row r="20" spans="2:11" s="6" customFormat="1" ht="15" customHeight="1">
      <c r="B20" s="23"/>
      <c r="D20" s="18" t="s">
        <v>42</v>
      </c>
      <c r="I20" s="18" t="s">
        <v>38</v>
      </c>
      <c r="J20" s="16"/>
      <c r="K20" s="26"/>
    </row>
    <row r="21" spans="2:11" s="6" customFormat="1" ht="18.75" customHeight="1">
      <c r="B21" s="23"/>
      <c r="E21" s="16" t="s">
        <v>43</v>
      </c>
      <c r="I21" s="18" t="s">
        <v>39</v>
      </c>
      <c r="J21" s="16"/>
      <c r="K21" s="26"/>
    </row>
    <row r="22" spans="2:11" s="6" customFormat="1" ht="7.5" customHeight="1">
      <c r="B22" s="23"/>
      <c r="K22" s="26"/>
    </row>
    <row r="23" spans="2:11" s="6" customFormat="1" ht="15" customHeight="1">
      <c r="B23" s="23"/>
      <c r="D23" s="18" t="s">
        <v>45</v>
      </c>
      <c r="K23" s="26"/>
    </row>
    <row r="24" spans="2:11" s="77" customFormat="1" ht="408" customHeight="1">
      <c r="B24" s="78"/>
      <c r="E24" s="288" t="s">
        <v>46</v>
      </c>
      <c r="F24" s="310"/>
      <c r="G24" s="310"/>
      <c r="H24" s="310"/>
      <c r="K24" s="79"/>
    </row>
    <row r="25" spans="2:11" s="6" customFormat="1" ht="7.5" customHeight="1">
      <c r="B25" s="23"/>
      <c r="K25" s="26"/>
    </row>
    <row r="26" spans="2:11" s="6" customFormat="1" ht="7.5" customHeight="1">
      <c r="B26" s="23"/>
      <c r="D26" s="47"/>
      <c r="E26" s="47"/>
      <c r="F26" s="47"/>
      <c r="G26" s="47"/>
      <c r="H26" s="47"/>
      <c r="I26" s="47"/>
      <c r="J26" s="47"/>
      <c r="K26" s="80"/>
    </row>
    <row r="27" spans="2:11" s="6" customFormat="1" ht="26.25" customHeight="1">
      <c r="B27" s="23"/>
      <c r="D27" s="81" t="s">
        <v>47</v>
      </c>
      <c r="J27" s="58">
        <f>ROUND($J$78,2)</f>
        <v>0</v>
      </c>
      <c r="K27" s="26"/>
    </row>
    <row r="28" spans="2:11" s="6" customFormat="1" ht="7.5" customHeight="1">
      <c r="B28" s="23"/>
      <c r="D28" s="47"/>
      <c r="E28" s="47"/>
      <c r="F28" s="47"/>
      <c r="G28" s="47"/>
      <c r="H28" s="47"/>
      <c r="I28" s="47"/>
      <c r="J28" s="47"/>
      <c r="K28" s="80"/>
    </row>
    <row r="29" spans="2:11" s="6" customFormat="1" ht="15" customHeight="1">
      <c r="B29" s="23"/>
      <c r="F29" s="27" t="s">
        <v>49</v>
      </c>
      <c r="I29" s="27" t="s">
        <v>48</v>
      </c>
      <c r="J29" s="27" t="s">
        <v>50</v>
      </c>
      <c r="K29" s="26"/>
    </row>
    <row r="30" spans="2:11" s="6" customFormat="1" ht="15" customHeight="1">
      <c r="B30" s="23"/>
      <c r="D30" s="29" t="s">
        <v>51</v>
      </c>
      <c r="E30" s="29" t="s">
        <v>52</v>
      </c>
      <c r="F30" s="82">
        <f>ROUND(SUM($BE$78:$BE$96),2)</f>
        <v>0</v>
      </c>
      <c r="I30" s="83">
        <v>0.21</v>
      </c>
      <c r="J30" s="82">
        <f>ROUND(SUM($BE$78:$BE$96)*$I$30,2)</f>
        <v>0</v>
      </c>
      <c r="K30" s="26"/>
    </row>
    <row r="31" spans="2:11" s="6" customFormat="1" ht="15" customHeight="1">
      <c r="B31" s="23"/>
      <c r="E31" s="29" t="s">
        <v>53</v>
      </c>
      <c r="F31" s="82">
        <f>ROUND(SUM($BF$78:$BF$96),2)</f>
        <v>0</v>
      </c>
      <c r="I31" s="83">
        <v>0.15</v>
      </c>
      <c r="J31" s="82">
        <f>ROUND(SUM($BF$78:$BF$96)*$I$31,2)</f>
        <v>0</v>
      </c>
      <c r="K31" s="26"/>
    </row>
    <row r="32" spans="2:11" s="6" customFormat="1" ht="15" customHeight="1" hidden="1">
      <c r="B32" s="23"/>
      <c r="E32" s="29" t="s">
        <v>54</v>
      </c>
      <c r="F32" s="82">
        <f>ROUND(SUM($BG$78:$BG$96),2)</f>
        <v>0</v>
      </c>
      <c r="I32" s="83">
        <v>0.21</v>
      </c>
      <c r="J32" s="82">
        <v>0</v>
      </c>
      <c r="K32" s="26"/>
    </row>
    <row r="33" spans="2:11" s="6" customFormat="1" ht="15" customHeight="1" hidden="1">
      <c r="B33" s="23"/>
      <c r="E33" s="29" t="s">
        <v>55</v>
      </c>
      <c r="F33" s="82">
        <f>ROUND(SUM($BH$78:$BH$96),2)</f>
        <v>0</v>
      </c>
      <c r="I33" s="83">
        <v>0.15</v>
      </c>
      <c r="J33" s="82">
        <v>0</v>
      </c>
      <c r="K33" s="26"/>
    </row>
    <row r="34" spans="2:11" s="6" customFormat="1" ht="15" customHeight="1" hidden="1">
      <c r="B34" s="23"/>
      <c r="E34" s="29" t="s">
        <v>56</v>
      </c>
      <c r="F34" s="82">
        <f>ROUND(SUM($BI$78:$BI$96),2)</f>
        <v>0</v>
      </c>
      <c r="I34" s="83">
        <v>0</v>
      </c>
      <c r="J34" s="82">
        <v>0</v>
      </c>
      <c r="K34" s="26"/>
    </row>
    <row r="35" spans="2:11" s="6" customFormat="1" ht="7.5" customHeight="1">
      <c r="B35" s="23"/>
      <c r="K35" s="26"/>
    </row>
    <row r="36" spans="2:11" s="6" customFormat="1" ht="26.25" customHeight="1">
      <c r="B36" s="23"/>
      <c r="C36" s="31"/>
      <c r="D36" s="32" t="s">
        <v>57</v>
      </c>
      <c r="E36" s="33"/>
      <c r="F36" s="33"/>
      <c r="G36" s="84" t="s">
        <v>58</v>
      </c>
      <c r="H36" s="34" t="s">
        <v>59</v>
      </c>
      <c r="I36" s="33"/>
      <c r="J36" s="35">
        <f>ROUND(SUM($J$27:$J$34),2)</f>
        <v>0</v>
      </c>
      <c r="K36" s="85"/>
    </row>
    <row r="37" spans="2:11" s="6" customFormat="1" ht="15" customHeight="1">
      <c r="B37" s="37"/>
      <c r="C37" s="38"/>
      <c r="D37" s="38"/>
      <c r="E37" s="38"/>
      <c r="F37" s="38"/>
      <c r="G37" s="38"/>
      <c r="H37" s="38"/>
      <c r="I37" s="38"/>
      <c r="J37" s="38"/>
      <c r="K37" s="39"/>
    </row>
    <row r="41" spans="2:11" s="6" customFormat="1" ht="7.5" customHeight="1">
      <c r="B41" s="40"/>
      <c r="C41" s="41"/>
      <c r="D41" s="41"/>
      <c r="E41" s="41"/>
      <c r="F41" s="41"/>
      <c r="G41" s="41"/>
      <c r="H41" s="41"/>
      <c r="I41" s="41"/>
      <c r="J41" s="41"/>
      <c r="K41" s="86"/>
    </row>
    <row r="42" spans="2:11" s="6" customFormat="1" ht="37.5" customHeight="1">
      <c r="B42" s="23"/>
      <c r="C42" s="11" t="s">
        <v>96</v>
      </c>
      <c r="K42" s="26"/>
    </row>
    <row r="43" spans="2:11" s="6" customFormat="1" ht="7.5" customHeight="1">
      <c r="B43" s="23"/>
      <c r="K43" s="26"/>
    </row>
    <row r="44" spans="2:11" s="6" customFormat="1" ht="15" customHeight="1">
      <c r="B44" s="23"/>
      <c r="C44" s="18" t="s">
        <v>19</v>
      </c>
      <c r="K44" s="26"/>
    </row>
    <row r="45" spans="2:11" s="6" customFormat="1" ht="16.5" customHeight="1">
      <c r="B45" s="23"/>
      <c r="E45" s="308" t="str">
        <f>$E$7</f>
        <v>Velké Přílepy C</v>
      </c>
      <c r="F45" s="285"/>
      <c r="G45" s="285"/>
      <c r="H45" s="285"/>
      <c r="K45" s="26"/>
    </row>
    <row r="46" spans="2:11" s="6" customFormat="1" ht="15" customHeight="1">
      <c r="B46" s="23"/>
      <c r="C46" s="18" t="s">
        <v>94</v>
      </c>
      <c r="K46" s="26"/>
    </row>
    <row r="47" spans="2:11" s="6" customFormat="1" ht="19.5" customHeight="1">
      <c r="B47" s="23"/>
      <c r="E47" s="298" t="str">
        <f>$E$9</f>
        <v>14122014NN1 - Velké Přílepy_VRN_Ostatní_neuztnané náklady</v>
      </c>
      <c r="F47" s="285"/>
      <c r="G47" s="285"/>
      <c r="H47" s="285"/>
      <c r="K47" s="26"/>
    </row>
    <row r="48" spans="2:11" s="6" customFormat="1" ht="7.5" customHeight="1">
      <c r="B48" s="23"/>
      <c r="K48" s="26"/>
    </row>
    <row r="49" spans="2:11" s="6" customFormat="1" ht="18.75" customHeight="1">
      <c r="B49" s="23"/>
      <c r="C49" s="18" t="s">
        <v>27</v>
      </c>
      <c r="F49" s="16" t="str">
        <f>$F$12</f>
        <v>Velké Přílepy</v>
      </c>
      <c r="I49" s="18" t="s">
        <v>29</v>
      </c>
      <c r="J49" s="46" t="str">
        <f>IF($J$12="","",$J$12)</f>
        <v>14.12.2014</v>
      </c>
      <c r="K49" s="26"/>
    </row>
    <row r="50" spans="2:11" s="6" customFormat="1" ht="7.5" customHeight="1">
      <c r="B50" s="23"/>
      <c r="K50" s="26"/>
    </row>
    <row r="51" spans="2:11" s="6" customFormat="1" ht="15.75" customHeight="1">
      <c r="B51" s="23"/>
      <c r="C51" s="18" t="s">
        <v>37</v>
      </c>
      <c r="F51" s="16" t="str">
        <f>$E$15</f>
        <v>Obec Velké Přílepy</v>
      </c>
      <c r="I51" s="18" t="s">
        <v>42</v>
      </c>
      <c r="J51" s="16" t="str">
        <f>$E$21</f>
        <v>Ing.Zd.Fiedler</v>
      </c>
      <c r="K51" s="26"/>
    </row>
    <row r="52" spans="2:11" s="6" customFormat="1" ht="15" customHeight="1">
      <c r="B52" s="23"/>
      <c r="C52" s="18" t="s">
        <v>40</v>
      </c>
      <c r="F52" s="16">
        <f>IF($E$18="","",$E$18)</f>
      </c>
      <c r="K52" s="26"/>
    </row>
    <row r="53" spans="2:11" s="6" customFormat="1" ht="11.25" customHeight="1">
      <c r="B53" s="23"/>
      <c r="K53" s="26"/>
    </row>
    <row r="54" spans="2:11" s="6" customFormat="1" ht="30" customHeight="1">
      <c r="B54" s="23"/>
      <c r="C54" s="87" t="s">
        <v>97</v>
      </c>
      <c r="D54" s="31"/>
      <c r="E54" s="31"/>
      <c r="F54" s="31"/>
      <c r="G54" s="31"/>
      <c r="H54" s="31"/>
      <c r="I54" s="31"/>
      <c r="J54" s="88" t="s">
        <v>98</v>
      </c>
      <c r="K54" s="36"/>
    </row>
    <row r="55" spans="2:11" s="6" customFormat="1" ht="11.25" customHeight="1">
      <c r="B55" s="23"/>
      <c r="K55" s="26"/>
    </row>
    <row r="56" spans="2:47" s="6" customFormat="1" ht="30" customHeight="1">
      <c r="B56" s="23"/>
      <c r="C56" s="57" t="s">
        <v>99</v>
      </c>
      <c r="J56" s="58">
        <f>ROUND($J$78,2)</f>
        <v>0</v>
      </c>
      <c r="K56" s="26"/>
      <c r="AU56" s="6" t="s">
        <v>100</v>
      </c>
    </row>
    <row r="57" spans="2:11" s="64" customFormat="1" ht="25.5" customHeight="1">
      <c r="B57" s="89"/>
      <c r="D57" s="90" t="s">
        <v>673</v>
      </c>
      <c r="E57" s="90"/>
      <c r="F57" s="90"/>
      <c r="G57" s="90"/>
      <c r="H57" s="90"/>
      <c r="I57" s="90"/>
      <c r="J57" s="91">
        <f>ROUND($J$79,2)</f>
        <v>0</v>
      </c>
      <c r="K57" s="92"/>
    </row>
    <row r="58" spans="2:11" s="93" customFormat="1" ht="21" customHeight="1">
      <c r="B58" s="94"/>
      <c r="D58" s="95" t="s">
        <v>674</v>
      </c>
      <c r="E58" s="95"/>
      <c r="F58" s="95"/>
      <c r="G58" s="95"/>
      <c r="H58" s="95"/>
      <c r="I58" s="95"/>
      <c r="J58" s="96">
        <f>ROUND($J$80,2)</f>
        <v>0</v>
      </c>
      <c r="K58" s="97"/>
    </row>
    <row r="59" spans="2:11" s="6" customFormat="1" ht="22.5" customHeight="1">
      <c r="B59" s="23"/>
      <c r="K59" s="26"/>
    </row>
    <row r="60" spans="2:11" s="6" customFormat="1" ht="7.5" customHeight="1">
      <c r="B60" s="37"/>
      <c r="C60" s="38"/>
      <c r="D60" s="38"/>
      <c r="E60" s="38"/>
      <c r="F60" s="38"/>
      <c r="G60" s="38"/>
      <c r="H60" s="38"/>
      <c r="I60" s="38"/>
      <c r="J60" s="38"/>
      <c r="K60" s="39"/>
    </row>
    <row r="64" spans="2:12" s="6" customFormat="1" ht="7.5" customHeight="1"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23"/>
    </row>
    <row r="65" spans="2:12" s="6" customFormat="1" ht="37.5" customHeight="1">
      <c r="B65" s="23"/>
      <c r="C65" s="11" t="s">
        <v>118</v>
      </c>
      <c r="L65" s="23"/>
    </row>
    <row r="66" spans="2:12" s="6" customFormat="1" ht="7.5" customHeight="1">
      <c r="B66" s="23"/>
      <c r="L66" s="23"/>
    </row>
    <row r="67" spans="2:12" s="6" customFormat="1" ht="15" customHeight="1">
      <c r="B67" s="23"/>
      <c r="C67" s="18" t="s">
        <v>19</v>
      </c>
      <c r="L67" s="23"/>
    </row>
    <row r="68" spans="2:12" s="6" customFormat="1" ht="16.5" customHeight="1">
      <c r="B68" s="23"/>
      <c r="E68" s="308" t="str">
        <f>$E$7</f>
        <v>Velké Přílepy C</v>
      </c>
      <c r="F68" s="285"/>
      <c r="G68" s="285"/>
      <c r="H68" s="285"/>
      <c r="L68" s="23"/>
    </row>
    <row r="69" spans="2:12" s="6" customFormat="1" ht="15" customHeight="1">
      <c r="B69" s="23"/>
      <c r="C69" s="18" t="s">
        <v>94</v>
      </c>
      <c r="L69" s="23"/>
    </row>
    <row r="70" spans="2:12" s="6" customFormat="1" ht="19.5" customHeight="1">
      <c r="B70" s="23"/>
      <c r="E70" s="298" t="str">
        <f>$E$9</f>
        <v>14122014NN1 - Velké Přílepy_VRN_Ostatní_neuztnané náklady</v>
      </c>
      <c r="F70" s="285"/>
      <c r="G70" s="285"/>
      <c r="H70" s="285"/>
      <c r="L70" s="23"/>
    </row>
    <row r="71" spans="2:12" s="6" customFormat="1" ht="7.5" customHeight="1">
      <c r="B71" s="23"/>
      <c r="L71" s="23"/>
    </row>
    <row r="72" spans="2:12" s="6" customFormat="1" ht="18.75" customHeight="1">
      <c r="B72" s="23"/>
      <c r="C72" s="18" t="s">
        <v>27</v>
      </c>
      <c r="F72" s="16" t="str">
        <f>$F$12</f>
        <v>Velké Přílepy</v>
      </c>
      <c r="I72" s="18" t="s">
        <v>29</v>
      </c>
      <c r="J72" s="46" t="str">
        <f>IF($J$12="","",$J$12)</f>
        <v>14.12.2014</v>
      </c>
      <c r="L72" s="23"/>
    </row>
    <row r="73" spans="2:12" s="6" customFormat="1" ht="7.5" customHeight="1">
      <c r="B73" s="23"/>
      <c r="L73" s="23"/>
    </row>
    <row r="74" spans="2:12" s="6" customFormat="1" ht="15.75" customHeight="1">
      <c r="B74" s="23"/>
      <c r="C74" s="18" t="s">
        <v>37</v>
      </c>
      <c r="F74" s="16" t="str">
        <f>$E$15</f>
        <v>Obec Velké Přílepy</v>
      </c>
      <c r="I74" s="18" t="s">
        <v>42</v>
      </c>
      <c r="J74" s="16" t="str">
        <f>$E$21</f>
        <v>Ing.Zd.Fiedler</v>
      </c>
      <c r="L74" s="23"/>
    </row>
    <row r="75" spans="2:12" s="6" customFormat="1" ht="15" customHeight="1">
      <c r="B75" s="23"/>
      <c r="C75" s="18" t="s">
        <v>40</v>
      </c>
      <c r="F75" s="16">
        <f>IF($E$18="","",$E$18)</f>
      </c>
      <c r="L75" s="23"/>
    </row>
    <row r="76" spans="2:12" s="6" customFormat="1" ht="11.25" customHeight="1">
      <c r="B76" s="23"/>
      <c r="L76" s="23"/>
    </row>
    <row r="77" spans="2:20" s="98" customFormat="1" ht="30" customHeight="1">
      <c r="B77" s="99"/>
      <c r="C77" s="100" t="s">
        <v>119</v>
      </c>
      <c r="D77" s="101" t="s">
        <v>66</v>
      </c>
      <c r="E77" s="101" t="s">
        <v>62</v>
      </c>
      <c r="F77" s="101" t="s">
        <v>120</v>
      </c>
      <c r="G77" s="101" t="s">
        <v>121</v>
      </c>
      <c r="H77" s="101" t="s">
        <v>122</v>
      </c>
      <c r="I77" s="101" t="s">
        <v>123</v>
      </c>
      <c r="J77" s="101" t="s">
        <v>124</v>
      </c>
      <c r="K77" s="102" t="s">
        <v>125</v>
      </c>
      <c r="L77" s="99"/>
      <c r="M77" s="52" t="s">
        <v>126</v>
      </c>
      <c r="N77" s="53" t="s">
        <v>51</v>
      </c>
      <c r="O77" s="53" t="s">
        <v>127</v>
      </c>
      <c r="P77" s="53" t="s">
        <v>128</v>
      </c>
      <c r="Q77" s="53" t="s">
        <v>129</v>
      </c>
      <c r="R77" s="53" t="s">
        <v>130</v>
      </c>
      <c r="S77" s="53" t="s">
        <v>131</v>
      </c>
      <c r="T77" s="54" t="s">
        <v>132</v>
      </c>
    </row>
    <row r="78" spans="2:63" s="6" customFormat="1" ht="30" customHeight="1">
      <c r="B78" s="23"/>
      <c r="C78" s="57" t="s">
        <v>99</v>
      </c>
      <c r="J78" s="103">
        <f>$BK$78</f>
        <v>0</v>
      </c>
      <c r="L78" s="23"/>
      <c r="M78" s="56"/>
      <c r="N78" s="47"/>
      <c r="O78" s="47"/>
      <c r="P78" s="104">
        <f>$P$79</f>
        <v>0</v>
      </c>
      <c r="Q78" s="47"/>
      <c r="R78" s="104">
        <f>$R$79</f>
        <v>0</v>
      </c>
      <c r="S78" s="47"/>
      <c r="T78" s="105">
        <f>$T$79</f>
        <v>0</v>
      </c>
      <c r="AT78" s="6" t="s">
        <v>80</v>
      </c>
      <c r="AU78" s="6" t="s">
        <v>100</v>
      </c>
      <c r="BK78" s="106">
        <f>$BK$79</f>
        <v>0</v>
      </c>
    </row>
    <row r="79" spans="2:63" s="107" customFormat="1" ht="37.5" customHeight="1">
      <c r="B79" s="108"/>
      <c r="D79" s="109" t="s">
        <v>80</v>
      </c>
      <c r="E79" s="110" t="s">
        <v>676</v>
      </c>
      <c r="F79" s="110" t="s">
        <v>677</v>
      </c>
      <c r="J79" s="111">
        <f>$BK$79</f>
        <v>0</v>
      </c>
      <c r="L79" s="108"/>
      <c r="M79" s="112"/>
      <c r="P79" s="113">
        <f>$P$80</f>
        <v>0</v>
      </c>
      <c r="R79" s="113">
        <f>$R$80</f>
        <v>0</v>
      </c>
      <c r="T79" s="114">
        <f>$T$80</f>
        <v>0</v>
      </c>
      <c r="AR79" s="109" t="s">
        <v>141</v>
      </c>
      <c r="AT79" s="109" t="s">
        <v>80</v>
      </c>
      <c r="AU79" s="109" t="s">
        <v>81</v>
      </c>
      <c r="AY79" s="109" t="s">
        <v>135</v>
      </c>
      <c r="BK79" s="115">
        <f>$BK$80</f>
        <v>0</v>
      </c>
    </row>
    <row r="80" spans="2:63" s="107" customFormat="1" ht="21" customHeight="1">
      <c r="B80" s="108"/>
      <c r="D80" s="109" t="s">
        <v>80</v>
      </c>
      <c r="E80" s="116" t="s">
        <v>81</v>
      </c>
      <c r="F80" s="116" t="s">
        <v>678</v>
      </c>
      <c r="J80" s="117">
        <f>$BK$80</f>
        <v>0</v>
      </c>
      <c r="L80" s="108"/>
      <c r="M80" s="112"/>
      <c r="P80" s="113">
        <f>SUM($P$81:$P$96)</f>
        <v>0</v>
      </c>
      <c r="R80" s="113">
        <f>SUM($R$81:$R$96)</f>
        <v>0</v>
      </c>
      <c r="T80" s="114">
        <f>SUM($T$81:$T$96)</f>
        <v>0</v>
      </c>
      <c r="AR80" s="109" t="s">
        <v>141</v>
      </c>
      <c r="AT80" s="109" t="s">
        <v>80</v>
      </c>
      <c r="AU80" s="109" t="s">
        <v>26</v>
      </c>
      <c r="AY80" s="109" t="s">
        <v>135</v>
      </c>
      <c r="BK80" s="115">
        <f>SUM($BK$81:$BK$96)</f>
        <v>0</v>
      </c>
    </row>
    <row r="81" spans="2:65" s="6" customFormat="1" ht="15.75" customHeight="1">
      <c r="B81" s="23"/>
      <c r="C81" s="118" t="s">
        <v>26</v>
      </c>
      <c r="D81" s="118" t="s">
        <v>137</v>
      </c>
      <c r="E81" s="119" t="s">
        <v>679</v>
      </c>
      <c r="F81" s="120" t="s">
        <v>680</v>
      </c>
      <c r="G81" s="121" t="s">
        <v>681</v>
      </c>
      <c r="H81" s="122">
        <v>1</v>
      </c>
      <c r="I81" s="123"/>
      <c r="J81" s="124">
        <f>ROUND($I$81*$H$81,2)</f>
        <v>0</v>
      </c>
      <c r="K81" s="120" t="s">
        <v>236</v>
      </c>
      <c r="L81" s="23"/>
      <c r="M81" s="125"/>
      <c r="N81" s="126" t="s">
        <v>52</v>
      </c>
      <c r="Q81" s="127">
        <v>0</v>
      </c>
      <c r="R81" s="127">
        <f>$Q$81*$H$81</f>
        <v>0</v>
      </c>
      <c r="S81" s="127">
        <v>0</v>
      </c>
      <c r="T81" s="128">
        <f>$S$81*$H$81</f>
        <v>0</v>
      </c>
      <c r="AR81" s="77" t="s">
        <v>682</v>
      </c>
      <c r="AT81" s="77" t="s">
        <v>137</v>
      </c>
      <c r="AU81" s="77" t="s">
        <v>25</v>
      </c>
      <c r="AY81" s="6" t="s">
        <v>135</v>
      </c>
      <c r="BE81" s="129">
        <f>IF($N$81="základní",$J$81,0)</f>
        <v>0</v>
      </c>
      <c r="BF81" s="129">
        <f>IF($N$81="snížená",$J$81,0)</f>
        <v>0</v>
      </c>
      <c r="BG81" s="129">
        <f>IF($N$81="zákl. přenesená",$J$81,0)</f>
        <v>0</v>
      </c>
      <c r="BH81" s="129">
        <f>IF($N$81="sníž. přenesená",$J$81,0)</f>
        <v>0</v>
      </c>
      <c r="BI81" s="129">
        <f>IF($N$81="nulová",$J$81,0)</f>
        <v>0</v>
      </c>
      <c r="BJ81" s="77" t="s">
        <v>26</v>
      </c>
      <c r="BK81" s="129">
        <f>ROUND($I$81*$H$81,2)</f>
        <v>0</v>
      </c>
      <c r="BL81" s="77" t="s">
        <v>682</v>
      </c>
      <c r="BM81" s="77" t="s">
        <v>942</v>
      </c>
    </row>
    <row r="82" spans="2:47" s="6" customFormat="1" ht="16.5" customHeight="1">
      <c r="B82" s="23"/>
      <c r="D82" s="130" t="s">
        <v>143</v>
      </c>
      <c r="F82" s="131" t="s">
        <v>680</v>
      </c>
      <c r="L82" s="23"/>
      <c r="M82" s="49"/>
      <c r="T82" s="50"/>
      <c r="AT82" s="6" t="s">
        <v>143</v>
      </c>
      <c r="AU82" s="6" t="s">
        <v>25</v>
      </c>
    </row>
    <row r="83" spans="2:65" s="6" customFormat="1" ht="15.75" customHeight="1">
      <c r="B83" s="23"/>
      <c r="C83" s="118" t="s">
        <v>25</v>
      </c>
      <c r="D83" s="118" t="s">
        <v>137</v>
      </c>
      <c r="E83" s="119" t="s">
        <v>943</v>
      </c>
      <c r="F83" s="120" t="s">
        <v>693</v>
      </c>
      <c r="G83" s="121" t="s">
        <v>681</v>
      </c>
      <c r="H83" s="122">
        <v>1</v>
      </c>
      <c r="I83" s="123"/>
      <c r="J83" s="124">
        <f>ROUND($I$83*$H$83,2)</f>
        <v>0</v>
      </c>
      <c r="K83" s="120" t="s">
        <v>150</v>
      </c>
      <c r="L83" s="23"/>
      <c r="M83" s="125"/>
      <c r="N83" s="126" t="s">
        <v>52</v>
      </c>
      <c r="Q83" s="127">
        <v>0</v>
      </c>
      <c r="R83" s="127">
        <f>$Q$83*$H$83</f>
        <v>0</v>
      </c>
      <c r="S83" s="127">
        <v>0</v>
      </c>
      <c r="T83" s="128">
        <f>$S$83*$H$83</f>
        <v>0</v>
      </c>
      <c r="AR83" s="77" t="s">
        <v>682</v>
      </c>
      <c r="AT83" s="77" t="s">
        <v>137</v>
      </c>
      <c r="AU83" s="77" t="s">
        <v>25</v>
      </c>
      <c r="AY83" s="6" t="s">
        <v>135</v>
      </c>
      <c r="BE83" s="129">
        <f>IF($N$83="základní",$J$83,0)</f>
        <v>0</v>
      </c>
      <c r="BF83" s="129">
        <f>IF($N$83="snížená",$J$83,0)</f>
        <v>0</v>
      </c>
      <c r="BG83" s="129">
        <f>IF($N$83="zákl. přenesená",$J$83,0)</f>
        <v>0</v>
      </c>
      <c r="BH83" s="129">
        <f>IF($N$83="sníž. přenesená",$J$83,0)</f>
        <v>0</v>
      </c>
      <c r="BI83" s="129">
        <f>IF($N$83="nulová",$J$83,0)</f>
        <v>0</v>
      </c>
      <c r="BJ83" s="77" t="s">
        <v>26</v>
      </c>
      <c r="BK83" s="129">
        <f>ROUND($I$83*$H$83,2)</f>
        <v>0</v>
      </c>
      <c r="BL83" s="77" t="s">
        <v>682</v>
      </c>
      <c r="BM83" s="77" t="s">
        <v>944</v>
      </c>
    </row>
    <row r="84" spans="2:47" s="6" customFormat="1" ht="16.5" customHeight="1">
      <c r="B84" s="23"/>
      <c r="D84" s="130" t="s">
        <v>143</v>
      </c>
      <c r="F84" s="131" t="s">
        <v>945</v>
      </c>
      <c r="L84" s="23"/>
      <c r="M84" s="49"/>
      <c r="T84" s="50"/>
      <c r="AT84" s="6" t="s">
        <v>143</v>
      </c>
      <c r="AU84" s="6" t="s">
        <v>25</v>
      </c>
    </row>
    <row r="85" spans="2:65" s="6" customFormat="1" ht="15.75" customHeight="1">
      <c r="B85" s="23"/>
      <c r="C85" s="118" t="s">
        <v>155</v>
      </c>
      <c r="D85" s="118" t="s">
        <v>137</v>
      </c>
      <c r="E85" s="119" t="s">
        <v>946</v>
      </c>
      <c r="F85" s="120" t="s">
        <v>947</v>
      </c>
      <c r="G85" s="121" t="s">
        <v>681</v>
      </c>
      <c r="H85" s="122">
        <v>1</v>
      </c>
      <c r="I85" s="123"/>
      <c r="J85" s="124">
        <f>ROUND($I$85*$H$85,2)</f>
        <v>0</v>
      </c>
      <c r="K85" s="120" t="s">
        <v>150</v>
      </c>
      <c r="L85" s="23"/>
      <c r="M85" s="125"/>
      <c r="N85" s="126" t="s">
        <v>52</v>
      </c>
      <c r="Q85" s="127">
        <v>0</v>
      </c>
      <c r="R85" s="127">
        <f>$Q$85*$H$85</f>
        <v>0</v>
      </c>
      <c r="S85" s="127">
        <v>0</v>
      </c>
      <c r="T85" s="128">
        <f>$S$85*$H$85</f>
        <v>0</v>
      </c>
      <c r="AR85" s="77" t="s">
        <v>682</v>
      </c>
      <c r="AT85" s="77" t="s">
        <v>137</v>
      </c>
      <c r="AU85" s="77" t="s">
        <v>25</v>
      </c>
      <c r="AY85" s="6" t="s">
        <v>135</v>
      </c>
      <c r="BE85" s="129">
        <f>IF($N$85="základní",$J$85,0)</f>
        <v>0</v>
      </c>
      <c r="BF85" s="129">
        <f>IF($N$85="snížená",$J$85,0)</f>
        <v>0</v>
      </c>
      <c r="BG85" s="129">
        <f>IF($N$85="zákl. přenesená",$J$85,0)</f>
        <v>0</v>
      </c>
      <c r="BH85" s="129">
        <f>IF($N$85="sníž. přenesená",$J$85,0)</f>
        <v>0</v>
      </c>
      <c r="BI85" s="129">
        <f>IF($N$85="nulová",$J$85,0)</f>
        <v>0</v>
      </c>
      <c r="BJ85" s="77" t="s">
        <v>26</v>
      </c>
      <c r="BK85" s="129">
        <f>ROUND($I$85*$H$85,2)</f>
        <v>0</v>
      </c>
      <c r="BL85" s="77" t="s">
        <v>682</v>
      </c>
      <c r="BM85" s="77" t="s">
        <v>948</v>
      </c>
    </row>
    <row r="86" spans="2:47" s="6" customFormat="1" ht="16.5" customHeight="1">
      <c r="B86" s="23"/>
      <c r="D86" s="130" t="s">
        <v>143</v>
      </c>
      <c r="F86" s="131" t="s">
        <v>949</v>
      </c>
      <c r="L86" s="23"/>
      <c r="M86" s="49"/>
      <c r="T86" s="50"/>
      <c r="AT86" s="6" t="s">
        <v>143</v>
      </c>
      <c r="AU86" s="6" t="s">
        <v>25</v>
      </c>
    </row>
    <row r="87" spans="2:65" s="6" customFormat="1" ht="15.75" customHeight="1">
      <c r="B87" s="23"/>
      <c r="C87" s="118" t="s">
        <v>141</v>
      </c>
      <c r="D87" s="118" t="s">
        <v>137</v>
      </c>
      <c r="E87" s="119" t="s">
        <v>950</v>
      </c>
      <c r="F87" s="120" t="s">
        <v>951</v>
      </c>
      <c r="G87" s="121" t="s">
        <v>681</v>
      </c>
      <c r="H87" s="122">
        <v>1</v>
      </c>
      <c r="I87" s="123"/>
      <c r="J87" s="124">
        <f>ROUND($I$87*$H$87,2)</f>
        <v>0</v>
      </c>
      <c r="K87" s="120"/>
      <c r="L87" s="23"/>
      <c r="M87" s="125"/>
      <c r="N87" s="126" t="s">
        <v>52</v>
      </c>
      <c r="Q87" s="127">
        <v>0</v>
      </c>
      <c r="R87" s="127">
        <f>$Q$87*$H$87</f>
        <v>0</v>
      </c>
      <c r="S87" s="127">
        <v>0</v>
      </c>
      <c r="T87" s="128">
        <f>$S$87*$H$87</f>
        <v>0</v>
      </c>
      <c r="AR87" s="77" t="s">
        <v>686</v>
      </c>
      <c r="AT87" s="77" t="s">
        <v>137</v>
      </c>
      <c r="AU87" s="77" t="s">
        <v>25</v>
      </c>
      <c r="AY87" s="6" t="s">
        <v>135</v>
      </c>
      <c r="BE87" s="129">
        <f>IF($N$87="základní",$J$87,0)</f>
        <v>0</v>
      </c>
      <c r="BF87" s="129">
        <f>IF($N$87="snížená",$J$87,0)</f>
        <v>0</v>
      </c>
      <c r="BG87" s="129">
        <f>IF($N$87="zákl. přenesená",$J$87,0)</f>
        <v>0</v>
      </c>
      <c r="BH87" s="129">
        <f>IF($N$87="sníž. přenesená",$J$87,0)</f>
        <v>0</v>
      </c>
      <c r="BI87" s="129">
        <f>IF($N$87="nulová",$J$87,0)</f>
        <v>0</v>
      </c>
      <c r="BJ87" s="77" t="s">
        <v>26</v>
      </c>
      <c r="BK87" s="129">
        <f>ROUND($I$87*$H$87,2)</f>
        <v>0</v>
      </c>
      <c r="BL87" s="77" t="s">
        <v>686</v>
      </c>
      <c r="BM87" s="77" t="s">
        <v>952</v>
      </c>
    </row>
    <row r="88" spans="2:47" s="6" customFormat="1" ht="16.5" customHeight="1">
      <c r="B88" s="23"/>
      <c r="D88" s="130" t="s">
        <v>143</v>
      </c>
      <c r="F88" s="131" t="s">
        <v>951</v>
      </c>
      <c r="L88" s="23"/>
      <c r="M88" s="49"/>
      <c r="T88" s="50"/>
      <c r="AT88" s="6" t="s">
        <v>143</v>
      </c>
      <c r="AU88" s="6" t="s">
        <v>25</v>
      </c>
    </row>
    <row r="89" spans="2:65" s="6" customFormat="1" ht="15.75" customHeight="1">
      <c r="B89" s="23"/>
      <c r="C89" s="118" t="s">
        <v>165</v>
      </c>
      <c r="D89" s="118" t="s">
        <v>137</v>
      </c>
      <c r="E89" s="119" t="s">
        <v>953</v>
      </c>
      <c r="F89" s="120" t="s">
        <v>954</v>
      </c>
      <c r="G89" s="121" t="s">
        <v>681</v>
      </c>
      <c r="H89" s="122">
        <v>1</v>
      </c>
      <c r="I89" s="123"/>
      <c r="J89" s="124">
        <f>ROUND($I$89*$H$89,2)</f>
        <v>0</v>
      </c>
      <c r="K89" s="120"/>
      <c r="L89" s="23"/>
      <c r="M89" s="125"/>
      <c r="N89" s="126" t="s">
        <v>52</v>
      </c>
      <c r="Q89" s="127">
        <v>0</v>
      </c>
      <c r="R89" s="127">
        <f>$Q$89*$H$89</f>
        <v>0</v>
      </c>
      <c r="S89" s="127">
        <v>0</v>
      </c>
      <c r="T89" s="128">
        <f>$S$89*$H$89</f>
        <v>0</v>
      </c>
      <c r="AR89" s="77" t="s">
        <v>686</v>
      </c>
      <c r="AT89" s="77" t="s">
        <v>137</v>
      </c>
      <c r="AU89" s="77" t="s">
        <v>25</v>
      </c>
      <c r="AY89" s="6" t="s">
        <v>135</v>
      </c>
      <c r="BE89" s="129">
        <f>IF($N$89="základní",$J$89,0)</f>
        <v>0</v>
      </c>
      <c r="BF89" s="129">
        <f>IF($N$89="snížená",$J$89,0)</f>
        <v>0</v>
      </c>
      <c r="BG89" s="129">
        <f>IF($N$89="zákl. přenesená",$J$89,0)</f>
        <v>0</v>
      </c>
      <c r="BH89" s="129">
        <f>IF($N$89="sníž. přenesená",$J$89,0)</f>
        <v>0</v>
      </c>
      <c r="BI89" s="129">
        <f>IF($N$89="nulová",$J$89,0)</f>
        <v>0</v>
      </c>
      <c r="BJ89" s="77" t="s">
        <v>26</v>
      </c>
      <c r="BK89" s="129">
        <f>ROUND($I$89*$H$89,2)</f>
        <v>0</v>
      </c>
      <c r="BL89" s="77" t="s">
        <v>686</v>
      </c>
      <c r="BM89" s="77" t="s">
        <v>955</v>
      </c>
    </row>
    <row r="90" spans="2:47" s="6" customFormat="1" ht="16.5" customHeight="1">
      <c r="B90" s="23"/>
      <c r="D90" s="130" t="s">
        <v>143</v>
      </c>
      <c r="F90" s="131" t="s">
        <v>947</v>
      </c>
      <c r="L90" s="23"/>
      <c r="M90" s="49"/>
      <c r="T90" s="50"/>
      <c r="AT90" s="6" t="s">
        <v>143</v>
      </c>
      <c r="AU90" s="6" t="s">
        <v>25</v>
      </c>
    </row>
    <row r="91" spans="2:65" s="6" customFormat="1" ht="15.75" customHeight="1">
      <c r="B91" s="23"/>
      <c r="C91" s="118" t="s">
        <v>170</v>
      </c>
      <c r="D91" s="118" t="s">
        <v>137</v>
      </c>
      <c r="E91" s="119" t="s">
        <v>684</v>
      </c>
      <c r="F91" s="120" t="s">
        <v>956</v>
      </c>
      <c r="G91" s="121" t="s">
        <v>681</v>
      </c>
      <c r="H91" s="122">
        <v>1</v>
      </c>
      <c r="I91" s="123"/>
      <c r="J91" s="124">
        <f>ROUND($I$91*$H$91,2)</f>
        <v>0</v>
      </c>
      <c r="K91" s="120"/>
      <c r="L91" s="23"/>
      <c r="M91" s="125"/>
      <c r="N91" s="126" t="s">
        <v>52</v>
      </c>
      <c r="Q91" s="127">
        <v>0</v>
      </c>
      <c r="R91" s="127">
        <f>$Q$91*$H$91</f>
        <v>0</v>
      </c>
      <c r="S91" s="127">
        <v>0</v>
      </c>
      <c r="T91" s="128">
        <f>$S$91*$H$91</f>
        <v>0</v>
      </c>
      <c r="AR91" s="77" t="s">
        <v>686</v>
      </c>
      <c r="AT91" s="77" t="s">
        <v>137</v>
      </c>
      <c r="AU91" s="77" t="s">
        <v>25</v>
      </c>
      <c r="AY91" s="6" t="s">
        <v>135</v>
      </c>
      <c r="BE91" s="129">
        <f>IF($N$91="základní",$J$91,0)</f>
        <v>0</v>
      </c>
      <c r="BF91" s="129">
        <f>IF($N$91="snížená",$J$91,0)</f>
        <v>0</v>
      </c>
      <c r="BG91" s="129">
        <f>IF($N$91="zákl. přenesená",$J$91,0)</f>
        <v>0</v>
      </c>
      <c r="BH91" s="129">
        <f>IF($N$91="sníž. přenesená",$J$91,0)</f>
        <v>0</v>
      </c>
      <c r="BI91" s="129">
        <f>IF($N$91="nulová",$J$91,0)</f>
        <v>0</v>
      </c>
      <c r="BJ91" s="77" t="s">
        <v>26</v>
      </c>
      <c r="BK91" s="129">
        <f>ROUND($I$91*$H$91,2)</f>
        <v>0</v>
      </c>
      <c r="BL91" s="77" t="s">
        <v>686</v>
      </c>
      <c r="BM91" s="77" t="s">
        <v>957</v>
      </c>
    </row>
    <row r="92" spans="2:47" s="6" customFormat="1" ht="16.5" customHeight="1">
      <c r="B92" s="23"/>
      <c r="D92" s="130" t="s">
        <v>143</v>
      </c>
      <c r="F92" s="131" t="s">
        <v>688</v>
      </c>
      <c r="L92" s="23"/>
      <c r="M92" s="49"/>
      <c r="T92" s="50"/>
      <c r="AT92" s="6" t="s">
        <v>143</v>
      </c>
      <c r="AU92" s="6" t="s">
        <v>25</v>
      </c>
    </row>
    <row r="93" spans="2:65" s="6" customFormat="1" ht="15.75" customHeight="1">
      <c r="B93" s="23"/>
      <c r="C93" s="118" t="s">
        <v>175</v>
      </c>
      <c r="D93" s="118" t="s">
        <v>137</v>
      </c>
      <c r="E93" s="119" t="s">
        <v>689</v>
      </c>
      <c r="F93" s="120" t="s">
        <v>690</v>
      </c>
      <c r="G93" s="121" t="s">
        <v>681</v>
      </c>
      <c r="H93" s="122">
        <v>1</v>
      </c>
      <c r="I93" s="123"/>
      <c r="J93" s="124">
        <f>ROUND($I$93*$H$93,2)</f>
        <v>0</v>
      </c>
      <c r="K93" s="120"/>
      <c r="L93" s="23"/>
      <c r="M93" s="125"/>
      <c r="N93" s="126" t="s">
        <v>52</v>
      </c>
      <c r="Q93" s="127">
        <v>0</v>
      </c>
      <c r="R93" s="127">
        <f>$Q$93*$H$93</f>
        <v>0</v>
      </c>
      <c r="S93" s="127">
        <v>0</v>
      </c>
      <c r="T93" s="128">
        <f>$S$93*$H$93</f>
        <v>0</v>
      </c>
      <c r="AR93" s="77" t="s">
        <v>686</v>
      </c>
      <c r="AT93" s="77" t="s">
        <v>137</v>
      </c>
      <c r="AU93" s="77" t="s">
        <v>25</v>
      </c>
      <c r="AY93" s="6" t="s">
        <v>135</v>
      </c>
      <c r="BE93" s="129">
        <f>IF($N$93="základní",$J$93,0)</f>
        <v>0</v>
      </c>
      <c r="BF93" s="129">
        <f>IF($N$93="snížená",$J$93,0)</f>
        <v>0</v>
      </c>
      <c r="BG93" s="129">
        <f>IF($N$93="zákl. přenesená",$J$93,0)</f>
        <v>0</v>
      </c>
      <c r="BH93" s="129">
        <f>IF($N$93="sníž. přenesená",$J$93,0)</f>
        <v>0</v>
      </c>
      <c r="BI93" s="129">
        <f>IF($N$93="nulová",$J$93,0)</f>
        <v>0</v>
      </c>
      <c r="BJ93" s="77" t="s">
        <v>26</v>
      </c>
      <c r="BK93" s="129">
        <f>ROUND($I$93*$H$93,2)</f>
        <v>0</v>
      </c>
      <c r="BL93" s="77" t="s">
        <v>686</v>
      </c>
      <c r="BM93" s="77" t="s">
        <v>958</v>
      </c>
    </row>
    <row r="94" spans="2:47" s="6" customFormat="1" ht="16.5" customHeight="1">
      <c r="B94" s="23"/>
      <c r="D94" s="130" t="s">
        <v>143</v>
      </c>
      <c r="F94" s="131" t="s">
        <v>690</v>
      </c>
      <c r="L94" s="23"/>
      <c r="M94" s="49"/>
      <c r="T94" s="50"/>
      <c r="AT94" s="6" t="s">
        <v>143</v>
      </c>
      <c r="AU94" s="6" t="s">
        <v>25</v>
      </c>
    </row>
    <row r="95" spans="2:65" s="6" customFormat="1" ht="15.75" customHeight="1">
      <c r="B95" s="23"/>
      <c r="C95" s="118" t="s">
        <v>182</v>
      </c>
      <c r="D95" s="118" t="s">
        <v>137</v>
      </c>
      <c r="E95" s="119" t="s">
        <v>959</v>
      </c>
      <c r="F95" s="120" t="s">
        <v>960</v>
      </c>
      <c r="G95" s="121" t="s">
        <v>681</v>
      </c>
      <c r="H95" s="122">
        <v>1</v>
      </c>
      <c r="I95" s="123"/>
      <c r="J95" s="124">
        <f>ROUND($I$95*$H$95,2)</f>
        <v>0</v>
      </c>
      <c r="K95" s="120"/>
      <c r="L95" s="23"/>
      <c r="M95" s="125"/>
      <c r="N95" s="126" t="s">
        <v>52</v>
      </c>
      <c r="Q95" s="127">
        <v>0</v>
      </c>
      <c r="R95" s="127">
        <f>$Q$95*$H$95</f>
        <v>0</v>
      </c>
      <c r="S95" s="127">
        <v>0</v>
      </c>
      <c r="T95" s="128">
        <f>$S$95*$H$95</f>
        <v>0</v>
      </c>
      <c r="AR95" s="77" t="s">
        <v>686</v>
      </c>
      <c r="AT95" s="77" t="s">
        <v>137</v>
      </c>
      <c r="AU95" s="77" t="s">
        <v>25</v>
      </c>
      <c r="AY95" s="6" t="s">
        <v>135</v>
      </c>
      <c r="BE95" s="129">
        <f>IF($N$95="základní",$J$95,0)</f>
        <v>0</v>
      </c>
      <c r="BF95" s="129">
        <f>IF($N$95="snížená",$J$95,0)</f>
        <v>0</v>
      </c>
      <c r="BG95" s="129">
        <f>IF($N$95="zákl. přenesená",$J$95,0)</f>
        <v>0</v>
      </c>
      <c r="BH95" s="129">
        <f>IF($N$95="sníž. přenesená",$J$95,0)</f>
        <v>0</v>
      </c>
      <c r="BI95" s="129">
        <f>IF($N$95="nulová",$J$95,0)</f>
        <v>0</v>
      </c>
      <c r="BJ95" s="77" t="s">
        <v>26</v>
      </c>
      <c r="BK95" s="129">
        <f>ROUND($I$95*$H$95,2)</f>
        <v>0</v>
      </c>
      <c r="BL95" s="77" t="s">
        <v>686</v>
      </c>
      <c r="BM95" s="77" t="s">
        <v>961</v>
      </c>
    </row>
    <row r="96" spans="2:47" s="6" customFormat="1" ht="16.5" customHeight="1">
      <c r="B96" s="23"/>
      <c r="D96" s="130" t="s">
        <v>143</v>
      </c>
      <c r="F96" s="131" t="s">
        <v>960</v>
      </c>
      <c r="L96" s="23"/>
      <c r="M96" s="251"/>
      <c r="N96" s="252"/>
      <c r="O96" s="252"/>
      <c r="P96" s="252"/>
      <c r="Q96" s="252"/>
      <c r="R96" s="252"/>
      <c r="S96" s="252"/>
      <c r="T96" s="253"/>
      <c r="AT96" s="6" t="s">
        <v>143</v>
      </c>
      <c r="AU96" s="6" t="s">
        <v>25</v>
      </c>
    </row>
    <row r="97" spans="2:12" s="6" customFormat="1" ht="7.5" customHeight="1"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23"/>
    </row>
    <row r="136" s="2" customFormat="1" ht="14.25" customHeight="1"/>
  </sheetData>
  <sheetProtection/>
  <autoFilter ref="C77:K77"/>
  <mergeCells count="9">
    <mergeCell ref="E47:H47"/>
    <mergeCell ref="E68:H68"/>
    <mergeCell ref="E70:H70"/>
    <mergeCell ref="G1:H1"/>
    <mergeCell ref="L2:V2"/>
    <mergeCell ref="E7:H7"/>
    <mergeCell ref="E9:H9"/>
    <mergeCell ref="E24:H24"/>
    <mergeCell ref="E45:H45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zoomScalePageLayoutView="0" workbookViewId="0" topLeftCell="A1">
      <selection activeCell="D32" sqref="D32:J3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80"/>
      <c r="C2" s="181"/>
      <c r="D2" s="181"/>
      <c r="E2" s="181"/>
      <c r="F2" s="181"/>
      <c r="G2" s="181"/>
      <c r="H2" s="181"/>
      <c r="I2" s="181"/>
      <c r="J2" s="181"/>
      <c r="K2" s="182"/>
    </row>
    <row r="3" spans="2:11" s="183" customFormat="1" ht="45" customHeight="1">
      <c r="B3" s="184"/>
      <c r="C3" s="312" t="s">
        <v>701</v>
      </c>
      <c r="D3" s="312"/>
      <c r="E3" s="312"/>
      <c r="F3" s="312"/>
      <c r="G3" s="312"/>
      <c r="H3" s="312"/>
      <c r="I3" s="312"/>
      <c r="J3" s="312"/>
      <c r="K3" s="185"/>
    </row>
    <row r="4" spans="2:11" ht="25.5" customHeight="1">
      <c r="B4" s="186"/>
      <c r="C4" s="313" t="s">
        <v>702</v>
      </c>
      <c r="D4" s="313"/>
      <c r="E4" s="313"/>
      <c r="F4" s="313"/>
      <c r="G4" s="313"/>
      <c r="H4" s="313"/>
      <c r="I4" s="313"/>
      <c r="J4" s="313"/>
      <c r="K4" s="187"/>
    </row>
    <row r="5" spans="2:11" ht="5.25" customHeight="1">
      <c r="B5" s="186"/>
      <c r="C5" s="188"/>
      <c r="D5" s="188"/>
      <c r="E5" s="188"/>
      <c r="F5" s="188"/>
      <c r="G5" s="188"/>
      <c r="H5" s="188"/>
      <c r="I5" s="188"/>
      <c r="J5" s="188"/>
      <c r="K5" s="187"/>
    </row>
    <row r="6" spans="2:11" ht="15" customHeight="1">
      <c r="B6" s="186"/>
      <c r="C6" s="311" t="s">
        <v>703</v>
      </c>
      <c r="D6" s="311"/>
      <c r="E6" s="311"/>
      <c r="F6" s="311"/>
      <c r="G6" s="311"/>
      <c r="H6" s="311"/>
      <c r="I6" s="311"/>
      <c r="J6" s="311"/>
      <c r="K6" s="187"/>
    </row>
    <row r="7" spans="2:11" ht="15" customHeight="1">
      <c r="B7" s="189"/>
      <c r="C7" s="311" t="s">
        <v>704</v>
      </c>
      <c r="D7" s="311"/>
      <c r="E7" s="311"/>
      <c r="F7" s="311"/>
      <c r="G7" s="311"/>
      <c r="H7" s="311"/>
      <c r="I7" s="311"/>
      <c r="J7" s="311"/>
      <c r="K7" s="187"/>
    </row>
    <row r="8" spans="2:11" ht="12.75" customHeight="1">
      <c r="B8" s="189"/>
      <c r="C8" s="168"/>
      <c r="D8" s="168"/>
      <c r="E8" s="168"/>
      <c r="F8" s="168"/>
      <c r="G8" s="168"/>
      <c r="H8" s="168"/>
      <c r="I8" s="168"/>
      <c r="J8" s="168"/>
      <c r="K8" s="187"/>
    </row>
    <row r="9" spans="2:11" ht="15" customHeight="1">
      <c r="B9" s="189"/>
      <c r="C9" s="311" t="s">
        <v>858</v>
      </c>
      <c r="D9" s="311"/>
      <c r="E9" s="311"/>
      <c r="F9" s="311"/>
      <c r="G9" s="311"/>
      <c r="H9" s="311"/>
      <c r="I9" s="311"/>
      <c r="J9" s="311"/>
      <c r="K9" s="187"/>
    </row>
    <row r="10" spans="2:11" ht="15" customHeight="1">
      <c r="B10" s="189"/>
      <c r="C10" s="168"/>
      <c r="D10" s="311" t="s">
        <v>859</v>
      </c>
      <c r="E10" s="311"/>
      <c r="F10" s="311"/>
      <c r="G10" s="311"/>
      <c r="H10" s="311"/>
      <c r="I10" s="311"/>
      <c r="J10" s="311"/>
      <c r="K10" s="187"/>
    </row>
    <row r="11" spans="2:11" ht="15" customHeight="1">
      <c r="B11" s="189"/>
      <c r="C11" s="190"/>
      <c r="D11" s="311" t="s">
        <v>705</v>
      </c>
      <c r="E11" s="311"/>
      <c r="F11" s="311"/>
      <c r="G11" s="311"/>
      <c r="H11" s="311"/>
      <c r="I11" s="311"/>
      <c r="J11" s="311"/>
      <c r="K11" s="187"/>
    </row>
    <row r="12" spans="2:11" ht="12.75" customHeight="1">
      <c r="B12" s="189"/>
      <c r="C12" s="190"/>
      <c r="D12" s="190"/>
      <c r="E12" s="190"/>
      <c r="F12" s="190"/>
      <c r="G12" s="190"/>
      <c r="H12" s="190"/>
      <c r="I12" s="190"/>
      <c r="J12" s="190"/>
      <c r="K12" s="187"/>
    </row>
    <row r="13" spans="2:11" ht="15" customHeight="1">
      <c r="B13" s="189"/>
      <c r="C13" s="190"/>
      <c r="D13" s="311" t="s">
        <v>860</v>
      </c>
      <c r="E13" s="311"/>
      <c r="F13" s="311"/>
      <c r="G13" s="311"/>
      <c r="H13" s="311"/>
      <c r="I13" s="311"/>
      <c r="J13" s="311"/>
      <c r="K13" s="187"/>
    </row>
    <row r="14" spans="2:11" ht="15" customHeight="1">
      <c r="B14" s="189"/>
      <c r="C14" s="190"/>
      <c r="D14" s="311" t="s">
        <v>706</v>
      </c>
      <c r="E14" s="311"/>
      <c r="F14" s="311"/>
      <c r="G14" s="311"/>
      <c r="H14" s="311"/>
      <c r="I14" s="311"/>
      <c r="J14" s="311"/>
      <c r="K14" s="187"/>
    </row>
    <row r="15" spans="2:11" ht="15" customHeight="1">
      <c r="B15" s="189"/>
      <c r="C15" s="190"/>
      <c r="D15" s="311" t="s">
        <v>707</v>
      </c>
      <c r="E15" s="311"/>
      <c r="F15" s="311"/>
      <c r="G15" s="311"/>
      <c r="H15" s="311"/>
      <c r="I15" s="311"/>
      <c r="J15" s="311"/>
      <c r="K15" s="187"/>
    </row>
    <row r="16" spans="2:11" ht="15" customHeight="1">
      <c r="B16" s="189"/>
      <c r="C16" s="190"/>
      <c r="D16" s="190"/>
      <c r="E16" s="191" t="s">
        <v>87</v>
      </c>
      <c r="F16" s="311" t="s">
        <v>708</v>
      </c>
      <c r="G16" s="311"/>
      <c r="H16" s="311"/>
      <c r="I16" s="311"/>
      <c r="J16" s="311"/>
      <c r="K16" s="187"/>
    </row>
    <row r="17" spans="2:11" ht="15" customHeight="1">
      <c r="B17" s="189"/>
      <c r="C17" s="190"/>
      <c r="D17" s="190"/>
      <c r="E17" s="191" t="s">
        <v>709</v>
      </c>
      <c r="F17" s="311" t="s">
        <v>710</v>
      </c>
      <c r="G17" s="311"/>
      <c r="H17" s="311"/>
      <c r="I17" s="311"/>
      <c r="J17" s="311"/>
      <c r="K17" s="187"/>
    </row>
    <row r="18" spans="2:11" ht="15" customHeight="1">
      <c r="B18" s="189"/>
      <c r="C18" s="190"/>
      <c r="D18" s="190"/>
      <c r="E18" s="191" t="s">
        <v>711</v>
      </c>
      <c r="F18" s="311" t="s">
        <v>712</v>
      </c>
      <c r="G18" s="311"/>
      <c r="H18" s="311"/>
      <c r="I18" s="311"/>
      <c r="J18" s="311"/>
      <c r="K18" s="187"/>
    </row>
    <row r="19" spans="2:11" ht="15" customHeight="1">
      <c r="B19" s="189"/>
      <c r="C19" s="190"/>
      <c r="D19" s="190"/>
      <c r="E19" s="191" t="s">
        <v>713</v>
      </c>
      <c r="F19" s="311" t="s">
        <v>714</v>
      </c>
      <c r="G19" s="311"/>
      <c r="H19" s="311"/>
      <c r="I19" s="311"/>
      <c r="J19" s="311"/>
      <c r="K19" s="187"/>
    </row>
    <row r="20" spans="2:11" ht="15" customHeight="1">
      <c r="B20" s="189"/>
      <c r="C20" s="190"/>
      <c r="D20" s="190"/>
      <c r="E20" s="191" t="s">
        <v>715</v>
      </c>
      <c r="F20" s="311" t="s">
        <v>716</v>
      </c>
      <c r="G20" s="311"/>
      <c r="H20" s="311"/>
      <c r="I20" s="311"/>
      <c r="J20" s="311"/>
      <c r="K20" s="187"/>
    </row>
    <row r="21" spans="2:11" ht="15" customHeight="1">
      <c r="B21" s="189"/>
      <c r="C21" s="190"/>
      <c r="D21" s="190"/>
      <c r="E21" s="191" t="s">
        <v>717</v>
      </c>
      <c r="F21" s="311" t="s">
        <v>718</v>
      </c>
      <c r="G21" s="311"/>
      <c r="H21" s="311"/>
      <c r="I21" s="311"/>
      <c r="J21" s="311"/>
      <c r="K21" s="187"/>
    </row>
    <row r="22" spans="2:11" ht="12.75" customHeight="1">
      <c r="B22" s="189"/>
      <c r="C22" s="190"/>
      <c r="D22" s="190"/>
      <c r="E22" s="190"/>
      <c r="F22" s="190"/>
      <c r="G22" s="190"/>
      <c r="H22" s="190"/>
      <c r="I22" s="190"/>
      <c r="J22" s="190"/>
      <c r="K22" s="187"/>
    </row>
    <row r="23" spans="2:11" ht="15" customHeight="1">
      <c r="B23" s="189"/>
      <c r="C23" s="311" t="s">
        <v>861</v>
      </c>
      <c r="D23" s="311"/>
      <c r="E23" s="311"/>
      <c r="F23" s="311"/>
      <c r="G23" s="311"/>
      <c r="H23" s="311"/>
      <c r="I23" s="311"/>
      <c r="J23" s="311"/>
      <c r="K23" s="187"/>
    </row>
    <row r="24" spans="2:11" ht="15" customHeight="1">
      <c r="B24" s="189"/>
      <c r="C24" s="311" t="s">
        <v>719</v>
      </c>
      <c r="D24" s="311"/>
      <c r="E24" s="311"/>
      <c r="F24" s="311"/>
      <c r="G24" s="311"/>
      <c r="H24" s="311"/>
      <c r="I24" s="311"/>
      <c r="J24" s="311"/>
      <c r="K24" s="187"/>
    </row>
    <row r="25" spans="2:11" ht="15" customHeight="1">
      <c r="B25" s="189"/>
      <c r="C25" s="168"/>
      <c r="D25" s="311" t="s">
        <v>862</v>
      </c>
      <c r="E25" s="311"/>
      <c r="F25" s="311"/>
      <c r="G25" s="311"/>
      <c r="H25" s="311"/>
      <c r="I25" s="311"/>
      <c r="J25" s="311"/>
      <c r="K25" s="187"/>
    </row>
    <row r="26" spans="2:11" ht="15" customHeight="1">
      <c r="B26" s="189"/>
      <c r="C26" s="190"/>
      <c r="D26" s="311" t="s">
        <v>720</v>
      </c>
      <c r="E26" s="311"/>
      <c r="F26" s="311"/>
      <c r="G26" s="311"/>
      <c r="H26" s="311"/>
      <c r="I26" s="311"/>
      <c r="J26" s="311"/>
      <c r="K26" s="187"/>
    </row>
    <row r="27" spans="2:11" ht="12.75" customHeight="1">
      <c r="B27" s="189"/>
      <c r="C27" s="190"/>
      <c r="D27" s="190"/>
      <c r="E27" s="190"/>
      <c r="F27" s="190"/>
      <c r="G27" s="190"/>
      <c r="H27" s="190"/>
      <c r="I27" s="190"/>
      <c r="J27" s="190"/>
      <c r="K27" s="187"/>
    </row>
    <row r="28" spans="2:11" ht="15" customHeight="1">
      <c r="B28" s="189"/>
      <c r="C28" s="190"/>
      <c r="D28" s="311" t="s">
        <v>0</v>
      </c>
      <c r="E28" s="311"/>
      <c r="F28" s="311"/>
      <c r="G28" s="311"/>
      <c r="H28" s="311"/>
      <c r="I28" s="311"/>
      <c r="J28" s="311"/>
      <c r="K28" s="187"/>
    </row>
    <row r="29" spans="2:11" ht="15" customHeight="1">
      <c r="B29" s="189"/>
      <c r="C29" s="190"/>
      <c r="D29" s="311" t="s">
        <v>721</v>
      </c>
      <c r="E29" s="311"/>
      <c r="F29" s="311"/>
      <c r="G29" s="311"/>
      <c r="H29" s="311"/>
      <c r="I29" s="311"/>
      <c r="J29" s="311"/>
      <c r="K29" s="187"/>
    </row>
    <row r="30" spans="2:11" ht="12.75" customHeight="1">
      <c r="B30" s="189"/>
      <c r="C30" s="190"/>
      <c r="D30" s="190"/>
      <c r="E30" s="190"/>
      <c r="F30" s="190"/>
      <c r="G30" s="190"/>
      <c r="H30" s="190"/>
      <c r="I30" s="190"/>
      <c r="J30" s="190"/>
      <c r="K30" s="187"/>
    </row>
    <row r="31" spans="2:11" ht="15" customHeight="1">
      <c r="B31" s="189"/>
      <c r="C31" s="190"/>
      <c r="D31" s="311" t="s">
        <v>1</v>
      </c>
      <c r="E31" s="311"/>
      <c r="F31" s="311"/>
      <c r="G31" s="311"/>
      <c r="H31" s="311"/>
      <c r="I31" s="311"/>
      <c r="J31" s="311"/>
      <c r="K31" s="187"/>
    </row>
    <row r="32" spans="2:11" ht="15" customHeight="1">
      <c r="B32" s="189"/>
      <c r="C32" s="190"/>
      <c r="D32" s="311" t="s">
        <v>722</v>
      </c>
      <c r="E32" s="311"/>
      <c r="F32" s="311"/>
      <c r="G32" s="311"/>
      <c r="H32" s="311"/>
      <c r="I32" s="311"/>
      <c r="J32" s="311"/>
      <c r="K32" s="187"/>
    </row>
    <row r="33" spans="2:11" ht="15" customHeight="1">
      <c r="B33" s="189"/>
      <c r="C33" s="190"/>
      <c r="D33" s="311" t="s">
        <v>723</v>
      </c>
      <c r="E33" s="311"/>
      <c r="F33" s="311"/>
      <c r="G33" s="311"/>
      <c r="H33" s="311"/>
      <c r="I33" s="311"/>
      <c r="J33" s="311"/>
      <c r="K33" s="187"/>
    </row>
    <row r="34" spans="2:11" ht="15" customHeight="1">
      <c r="B34" s="189"/>
      <c r="C34" s="190"/>
      <c r="D34" s="168"/>
      <c r="E34" s="169" t="s">
        <v>119</v>
      </c>
      <c r="F34" s="168"/>
      <c r="G34" s="311" t="s">
        <v>724</v>
      </c>
      <c r="H34" s="311"/>
      <c r="I34" s="311"/>
      <c r="J34" s="311"/>
      <c r="K34" s="187"/>
    </row>
    <row r="35" spans="2:11" ht="30.75" customHeight="1">
      <c r="B35" s="189"/>
      <c r="C35" s="190"/>
      <c r="D35" s="168"/>
      <c r="E35" s="169" t="s">
        <v>725</v>
      </c>
      <c r="F35" s="168"/>
      <c r="G35" s="311" t="s">
        <v>726</v>
      </c>
      <c r="H35" s="311"/>
      <c r="I35" s="311"/>
      <c r="J35" s="311"/>
      <c r="K35" s="187"/>
    </row>
    <row r="36" spans="2:11" ht="15" customHeight="1">
      <c r="B36" s="189"/>
      <c r="C36" s="190"/>
      <c r="D36" s="168"/>
      <c r="E36" s="169" t="s">
        <v>62</v>
      </c>
      <c r="F36" s="168"/>
      <c r="G36" s="311" t="s">
        <v>727</v>
      </c>
      <c r="H36" s="311"/>
      <c r="I36" s="311"/>
      <c r="J36" s="311"/>
      <c r="K36" s="187"/>
    </row>
    <row r="37" spans="2:11" ht="15" customHeight="1">
      <c r="B37" s="189"/>
      <c r="C37" s="190"/>
      <c r="D37" s="168"/>
      <c r="E37" s="169" t="s">
        <v>120</v>
      </c>
      <c r="F37" s="168"/>
      <c r="G37" s="311" t="s">
        <v>728</v>
      </c>
      <c r="H37" s="311"/>
      <c r="I37" s="311"/>
      <c r="J37" s="311"/>
      <c r="K37" s="187"/>
    </row>
    <row r="38" spans="2:11" ht="15" customHeight="1">
      <c r="B38" s="189"/>
      <c r="C38" s="190"/>
      <c r="D38" s="168"/>
      <c r="E38" s="169" t="s">
        <v>121</v>
      </c>
      <c r="F38" s="168"/>
      <c r="G38" s="311" t="s">
        <v>729</v>
      </c>
      <c r="H38" s="311"/>
      <c r="I38" s="311"/>
      <c r="J38" s="311"/>
      <c r="K38" s="187"/>
    </row>
    <row r="39" spans="2:11" ht="15" customHeight="1">
      <c r="B39" s="189"/>
      <c r="C39" s="190"/>
      <c r="D39" s="168"/>
      <c r="E39" s="169" t="s">
        <v>122</v>
      </c>
      <c r="F39" s="168"/>
      <c r="G39" s="311" t="s">
        <v>730</v>
      </c>
      <c r="H39" s="311"/>
      <c r="I39" s="311"/>
      <c r="J39" s="311"/>
      <c r="K39" s="187"/>
    </row>
    <row r="40" spans="2:11" ht="15" customHeight="1">
      <c r="B40" s="189"/>
      <c r="C40" s="190"/>
      <c r="D40" s="168"/>
      <c r="E40" s="169" t="s">
        <v>731</v>
      </c>
      <c r="F40" s="168"/>
      <c r="G40" s="311" t="s">
        <v>732</v>
      </c>
      <c r="H40" s="311"/>
      <c r="I40" s="311"/>
      <c r="J40" s="311"/>
      <c r="K40" s="187"/>
    </row>
    <row r="41" spans="2:11" ht="15" customHeight="1">
      <c r="B41" s="189"/>
      <c r="C41" s="190"/>
      <c r="D41" s="168"/>
      <c r="E41" s="169"/>
      <c r="F41" s="168"/>
      <c r="G41" s="311" t="s">
        <v>733</v>
      </c>
      <c r="H41" s="311"/>
      <c r="I41" s="311"/>
      <c r="J41" s="311"/>
      <c r="K41" s="187"/>
    </row>
    <row r="42" spans="2:11" ht="15" customHeight="1">
      <c r="B42" s="189"/>
      <c r="C42" s="190"/>
      <c r="D42" s="168"/>
      <c r="E42" s="169" t="s">
        <v>734</v>
      </c>
      <c r="F42" s="168"/>
      <c r="G42" s="311" t="s">
        <v>735</v>
      </c>
      <c r="H42" s="311"/>
      <c r="I42" s="311"/>
      <c r="J42" s="311"/>
      <c r="K42" s="187"/>
    </row>
    <row r="43" spans="2:11" ht="15" customHeight="1">
      <c r="B43" s="189"/>
      <c r="C43" s="190"/>
      <c r="D43" s="168"/>
      <c r="E43" s="169" t="s">
        <v>125</v>
      </c>
      <c r="F43" s="168"/>
      <c r="G43" s="311" t="s">
        <v>736</v>
      </c>
      <c r="H43" s="311"/>
      <c r="I43" s="311"/>
      <c r="J43" s="311"/>
      <c r="K43" s="187"/>
    </row>
    <row r="44" spans="2:11" ht="12.75" customHeight="1">
      <c r="B44" s="189"/>
      <c r="C44" s="190"/>
      <c r="D44" s="168"/>
      <c r="E44" s="168"/>
      <c r="F44" s="168"/>
      <c r="G44" s="168"/>
      <c r="H44" s="168"/>
      <c r="I44" s="168"/>
      <c r="J44" s="168"/>
      <c r="K44" s="187"/>
    </row>
    <row r="45" spans="2:11" ht="15" customHeight="1">
      <c r="B45" s="189"/>
      <c r="C45" s="190"/>
      <c r="D45" s="311" t="s">
        <v>737</v>
      </c>
      <c r="E45" s="311"/>
      <c r="F45" s="311"/>
      <c r="G45" s="311"/>
      <c r="H45" s="311"/>
      <c r="I45" s="311"/>
      <c r="J45" s="311"/>
      <c r="K45" s="187"/>
    </row>
    <row r="46" spans="2:11" ht="15" customHeight="1">
      <c r="B46" s="189"/>
      <c r="C46" s="190"/>
      <c r="D46" s="190"/>
      <c r="E46" s="311" t="s">
        <v>738</v>
      </c>
      <c r="F46" s="311"/>
      <c r="G46" s="311"/>
      <c r="H46" s="311"/>
      <c r="I46" s="311"/>
      <c r="J46" s="311"/>
      <c r="K46" s="187"/>
    </row>
    <row r="47" spans="2:11" ht="15" customHeight="1">
      <c r="B47" s="189"/>
      <c r="C47" s="190"/>
      <c r="D47" s="190"/>
      <c r="E47" s="311" t="s">
        <v>739</v>
      </c>
      <c r="F47" s="311"/>
      <c r="G47" s="311"/>
      <c r="H47" s="311"/>
      <c r="I47" s="311"/>
      <c r="J47" s="311"/>
      <c r="K47" s="187"/>
    </row>
    <row r="48" spans="2:11" ht="15" customHeight="1">
      <c r="B48" s="189"/>
      <c r="C48" s="190"/>
      <c r="D48" s="190"/>
      <c r="E48" s="311" t="s">
        <v>740</v>
      </c>
      <c r="F48" s="311"/>
      <c r="G48" s="311"/>
      <c r="H48" s="311"/>
      <c r="I48" s="311"/>
      <c r="J48" s="311"/>
      <c r="K48" s="187"/>
    </row>
    <row r="49" spans="2:11" ht="15" customHeight="1">
      <c r="B49" s="189"/>
      <c r="C49" s="190"/>
      <c r="D49" s="311" t="s">
        <v>741</v>
      </c>
      <c r="E49" s="311"/>
      <c r="F49" s="311"/>
      <c r="G49" s="311"/>
      <c r="H49" s="311"/>
      <c r="I49" s="311"/>
      <c r="J49" s="311"/>
      <c r="K49" s="187"/>
    </row>
    <row r="50" spans="2:11" ht="25.5" customHeight="1">
      <c r="B50" s="186"/>
      <c r="C50" s="313" t="s">
        <v>742</v>
      </c>
      <c r="D50" s="313"/>
      <c r="E50" s="313"/>
      <c r="F50" s="313"/>
      <c r="G50" s="313"/>
      <c r="H50" s="313"/>
      <c r="I50" s="313"/>
      <c r="J50" s="313"/>
      <c r="K50" s="187"/>
    </row>
    <row r="51" spans="2:11" ht="5.25" customHeight="1">
      <c r="B51" s="186"/>
      <c r="C51" s="188"/>
      <c r="D51" s="188"/>
      <c r="E51" s="188"/>
      <c r="F51" s="188"/>
      <c r="G51" s="188"/>
      <c r="H51" s="188"/>
      <c r="I51" s="188"/>
      <c r="J51" s="188"/>
      <c r="K51" s="187"/>
    </row>
    <row r="52" spans="2:11" ht="15" customHeight="1">
      <c r="B52" s="186"/>
      <c r="C52" s="311" t="s">
        <v>743</v>
      </c>
      <c r="D52" s="311"/>
      <c r="E52" s="311"/>
      <c r="F52" s="311"/>
      <c r="G52" s="311"/>
      <c r="H52" s="311"/>
      <c r="I52" s="311"/>
      <c r="J52" s="311"/>
      <c r="K52" s="187"/>
    </row>
    <row r="53" spans="2:11" ht="15" customHeight="1">
      <c r="B53" s="186"/>
      <c r="C53" s="311" t="s">
        <v>744</v>
      </c>
      <c r="D53" s="311"/>
      <c r="E53" s="311"/>
      <c r="F53" s="311"/>
      <c r="G53" s="311"/>
      <c r="H53" s="311"/>
      <c r="I53" s="311"/>
      <c r="J53" s="311"/>
      <c r="K53" s="187"/>
    </row>
    <row r="54" spans="2:11" ht="12.75" customHeight="1">
      <c r="B54" s="186"/>
      <c r="C54" s="168"/>
      <c r="D54" s="168"/>
      <c r="E54" s="168"/>
      <c r="F54" s="168"/>
      <c r="G54" s="168"/>
      <c r="H54" s="168"/>
      <c r="I54" s="168"/>
      <c r="J54" s="168"/>
      <c r="K54" s="187"/>
    </row>
    <row r="55" spans="2:11" ht="15" customHeight="1">
      <c r="B55" s="186"/>
      <c r="C55" s="311" t="s">
        <v>745</v>
      </c>
      <c r="D55" s="311"/>
      <c r="E55" s="311"/>
      <c r="F55" s="311"/>
      <c r="G55" s="311"/>
      <c r="H55" s="311"/>
      <c r="I55" s="311"/>
      <c r="J55" s="311"/>
      <c r="K55" s="187"/>
    </row>
    <row r="56" spans="2:11" ht="15" customHeight="1">
      <c r="B56" s="186"/>
      <c r="C56" s="190"/>
      <c r="D56" s="311" t="s">
        <v>746</v>
      </c>
      <c r="E56" s="311"/>
      <c r="F56" s="311"/>
      <c r="G56" s="311"/>
      <c r="H56" s="311"/>
      <c r="I56" s="311"/>
      <c r="J56" s="311"/>
      <c r="K56" s="187"/>
    </row>
    <row r="57" spans="2:11" ht="15" customHeight="1">
      <c r="B57" s="186"/>
      <c r="C57" s="190"/>
      <c r="D57" s="311" t="s">
        <v>747</v>
      </c>
      <c r="E57" s="311"/>
      <c r="F57" s="311"/>
      <c r="G57" s="311"/>
      <c r="H57" s="311"/>
      <c r="I57" s="311"/>
      <c r="J57" s="311"/>
      <c r="K57" s="187"/>
    </row>
    <row r="58" spans="2:11" ht="15" customHeight="1">
      <c r="B58" s="186"/>
      <c r="C58" s="190"/>
      <c r="D58" s="311" t="s">
        <v>748</v>
      </c>
      <c r="E58" s="311"/>
      <c r="F58" s="311"/>
      <c r="G58" s="311"/>
      <c r="H58" s="311"/>
      <c r="I58" s="311"/>
      <c r="J58" s="311"/>
      <c r="K58" s="187"/>
    </row>
    <row r="59" spans="2:11" ht="15" customHeight="1">
      <c r="B59" s="186"/>
      <c r="C59" s="190"/>
      <c r="D59" s="311" t="s">
        <v>749</v>
      </c>
      <c r="E59" s="311"/>
      <c r="F59" s="311"/>
      <c r="G59" s="311"/>
      <c r="H59" s="311"/>
      <c r="I59" s="311"/>
      <c r="J59" s="311"/>
      <c r="K59" s="187"/>
    </row>
    <row r="60" spans="2:11" ht="15" customHeight="1">
      <c r="B60" s="186"/>
      <c r="C60" s="190"/>
      <c r="D60" s="314" t="s">
        <v>750</v>
      </c>
      <c r="E60" s="314"/>
      <c r="F60" s="314"/>
      <c r="G60" s="314"/>
      <c r="H60" s="314"/>
      <c r="I60" s="314"/>
      <c r="J60" s="314"/>
      <c r="K60" s="187"/>
    </row>
    <row r="61" spans="2:11" ht="15" customHeight="1">
      <c r="B61" s="186"/>
      <c r="C61" s="190"/>
      <c r="D61" s="311" t="s">
        <v>751</v>
      </c>
      <c r="E61" s="311"/>
      <c r="F61" s="311"/>
      <c r="G61" s="311"/>
      <c r="H61" s="311"/>
      <c r="I61" s="311"/>
      <c r="J61" s="311"/>
      <c r="K61" s="187"/>
    </row>
    <row r="62" spans="2:11" ht="12.75" customHeight="1">
      <c r="B62" s="186"/>
      <c r="C62" s="190"/>
      <c r="D62" s="190"/>
      <c r="E62" s="192"/>
      <c r="F62" s="190"/>
      <c r="G62" s="190"/>
      <c r="H62" s="190"/>
      <c r="I62" s="190"/>
      <c r="J62" s="190"/>
      <c r="K62" s="187"/>
    </row>
    <row r="63" spans="2:11" ht="15" customHeight="1">
      <c r="B63" s="186"/>
      <c r="C63" s="190"/>
      <c r="D63" s="311" t="s">
        <v>752</v>
      </c>
      <c r="E63" s="311"/>
      <c r="F63" s="311"/>
      <c r="G63" s="311"/>
      <c r="H63" s="311"/>
      <c r="I63" s="311"/>
      <c r="J63" s="311"/>
      <c r="K63" s="187"/>
    </row>
    <row r="64" spans="2:11" ht="15" customHeight="1">
      <c r="B64" s="186"/>
      <c r="C64" s="190"/>
      <c r="D64" s="314" t="s">
        <v>753</v>
      </c>
      <c r="E64" s="314"/>
      <c r="F64" s="314"/>
      <c r="G64" s="314"/>
      <c r="H64" s="314"/>
      <c r="I64" s="314"/>
      <c r="J64" s="314"/>
      <c r="K64" s="187"/>
    </row>
    <row r="65" spans="2:11" ht="15" customHeight="1">
      <c r="B65" s="186"/>
      <c r="C65" s="190"/>
      <c r="D65" s="311" t="s">
        <v>754</v>
      </c>
      <c r="E65" s="311"/>
      <c r="F65" s="311"/>
      <c r="G65" s="311"/>
      <c r="H65" s="311"/>
      <c r="I65" s="311"/>
      <c r="J65" s="311"/>
      <c r="K65" s="187"/>
    </row>
    <row r="66" spans="2:11" ht="15" customHeight="1">
      <c r="B66" s="186"/>
      <c r="C66" s="190"/>
      <c r="D66" s="311" t="s">
        <v>755</v>
      </c>
      <c r="E66" s="311"/>
      <c r="F66" s="311"/>
      <c r="G66" s="311"/>
      <c r="H66" s="311"/>
      <c r="I66" s="311"/>
      <c r="J66" s="311"/>
      <c r="K66" s="187"/>
    </row>
    <row r="67" spans="2:11" ht="15" customHeight="1">
      <c r="B67" s="186"/>
      <c r="C67" s="190"/>
      <c r="D67" s="311" t="s">
        <v>756</v>
      </c>
      <c r="E67" s="311"/>
      <c r="F67" s="311"/>
      <c r="G67" s="311"/>
      <c r="H67" s="311"/>
      <c r="I67" s="311"/>
      <c r="J67" s="311"/>
      <c r="K67" s="187"/>
    </row>
    <row r="68" spans="2:11" ht="15" customHeight="1">
      <c r="B68" s="186"/>
      <c r="C68" s="190"/>
      <c r="D68" s="311" t="s">
        <v>757</v>
      </c>
      <c r="E68" s="311"/>
      <c r="F68" s="311"/>
      <c r="G68" s="311"/>
      <c r="H68" s="311"/>
      <c r="I68" s="311"/>
      <c r="J68" s="311"/>
      <c r="K68" s="187"/>
    </row>
    <row r="69" spans="2:11" ht="12.75" customHeight="1">
      <c r="B69" s="193"/>
      <c r="C69" s="194"/>
      <c r="D69" s="194"/>
      <c r="E69" s="194"/>
      <c r="F69" s="194"/>
      <c r="G69" s="194"/>
      <c r="H69" s="194"/>
      <c r="I69" s="194"/>
      <c r="J69" s="194"/>
      <c r="K69" s="195"/>
    </row>
    <row r="70" spans="2:11" ht="18.75" customHeight="1">
      <c r="B70" s="196"/>
      <c r="C70" s="196"/>
      <c r="D70" s="196"/>
      <c r="E70" s="196"/>
      <c r="F70" s="196"/>
      <c r="G70" s="196"/>
      <c r="H70" s="196"/>
      <c r="I70" s="196"/>
      <c r="J70" s="196"/>
      <c r="K70" s="197"/>
    </row>
    <row r="71" spans="2:11" ht="18.75" customHeight="1">
      <c r="B71" s="197"/>
      <c r="C71" s="197"/>
      <c r="D71" s="197"/>
      <c r="E71" s="197"/>
      <c r="F71" s="197"/>
      <c r="G71" s="197"/>
      <c r="H71" s="197"/>
      <c r="I71" s="197"/>
      <c r="J71" s="197"/>
      <c r="K71" s="197"/>
    </row>
    <row r="72" spans="2:11" ht="7.5" customHeight="1">
      <c r="B72" s="198"/>
      <c r="C72" s="199"/>
      <c r="D72" s="199"/>
      <c r="E72" s="199"/>
      <c r="F72" s="199"/>
      <c r="G72" s="199"/>
      <c r="H72" s="199"/>
      <c r="I72" s="199"/>
      <c r="J72" s="199"/>
      <c r="K72" s="200"/>
    </row>
    <row r="73" spans="2:11" ht="45" customHeight="1">
      <c r="B73" s="201"/>
      <c r="C73" s="315" t="s">
        <v>700</v>
      </c>
      <c r="D73" s="315"/>
      <c r="E73" s="315"/>
      <c r="F73" s="315"/>
      <c r="G73" s="315"/>
      <c r="H73" s="315"/>
      <c r="I73" s="315"/>
      <c r="J73" s="315"/>
      <c r="K73" s="202"/>
    </row>
    <row r="74" spans="2:11" ht="17.25" customHeight="1">
      <c r="B74" s="201"/>
      <c r="C74" s="203" t="s">
        <v>758</v>
      </c>
      <c r="D74" s="203"/>
      <c r="E74" s="203"/>
      <c r="F74" s="203" t="s">
        <v>759</v>
      </c>
      <c r="G74" s="204"/>
      <c r="H74" s="203" t="s">
        <v>120</v>
      </c>
      <c r="I74" s="203" t="s">
        <v>66</v>
      </c>
      <c r="J74" s="203" t="s">
        <v>760</v>
      </c>
      <c r="K74" s="202"/>
    </row>
    <row r="75" spans="2:11" ht="17.25" customHeight="1">
      <c r="B75" s="201"/>
      <c r="C75" s="205" t="s">
        <v>761</v>
      </c>
      <c r="D75" s="205"/>
      <c r="E75" s="205"/>
      <c r="F75" s="206" t="s">
        <v>762</v>
      </c>
      <c r="G75" s="207"/>
      <c r="H75" s="205"/>
      <c r="I75" s="205"/>
      <c r="J75" s="205" t="s">
        <v>763</v>
      </c>
      <c r="K75" s="202"/>
    </row>
    <row r="76" spans="2:11" ht="5.25" customHeight="1">
      <c r="B76" s="201"/>
      <c r="C76" s="208"/>
      <c r="D76" s="208"/>
      <c r="E76" s="208"/>
      <c r="F76" s="208"/>
      <c r="G76" s="209"/>
      <c r="H76" s="208"/>
      <c r="I76" s="208"/>
      <c r="J76" s="208"/>
      <c r="K76" s="202"/>
    </row>
    <row r="77" spans="2:11" ht="15" customHeight="1">
      <c r="B77" s="201"/>
      <c r="C77" s="169" t="s">
        <v>62</v>
      </c>
      <c r="D77" s="208"/>
      <c r="E77" s="208"/>
      <c r="F77" s="210" t="s">
        <v>764</v>
      </c>
      <c r="G77" s="209"/>
      <c r="H77" s="169" t="s">
        <v>765</v>
      </c>
      <c r="I77" s="169" t="s">
        <v>766</v>
      </c>
      <c r="J77" s="169">
        <v>20</v>
      </c>
      <c r="K77" s="202"/>
    </row>
    <row r="78" spans="2:11" ht="15" customHeight="1">
      <c r="B78" s="201"/>
      <c r="C78" s="169" t="s">
        <v>767</v>
      </c>
      <c r="D78" s="169"/>
      <c r="E78" s="169"/>
      <c r="F78" s="210" t="s">
        <v>764</v>
      </c>
      <c r="G78" s="209"/>
      <c r="H78" s="169" t="s">
        <v>768</v>
      </c>
      <c r="I78" s="169" t="s">
        <v>766</v>
      </c>
      <c r="J78" s="169">
        <v>120</v>
      </c>
      <c r="K78" s="202"/>
    </row>
    <row r="79" spans="2:11" ht="15" customHeight="1">
      <c r="B79" s="211"/>
      <c r="C79" s="169" t="s">
        <v>769</v>
      </c>
      <c r="D79" s="169"/>
      <c r="E79" s="169"/>
      <c r="F79" s="210" t="s">
        <v>770</v>
      </c>
      <c r="G79" s="209"/>
      <c r="H79" s="169" t="s">
        <v>771</v>
      </c>
      <c r="I79" s="169" t="s">
        <v>766</v>
      </c>
      <c r="J79" s="169">
        <v>50</v>
      </c>
      <c r="K79" s="202"/>
    </row>
    <row r="80" spans="2:11" ht="15" customHeight="1">
      <c r="B80" s="211"/>
      <c r="C80" s="169" t="s">
        <v>772</v>
      </c>
      <c r="D80" s="169"/>
      <c r="E80" s="169"/>
      <c r="F80" s="210" t="s">
        <v>764</v>
      </c>
      <c r="G80" s="209"/>
      <c r="H80" s="169" t="s">
        <v>773</v>
      </c>
      <c r="I80" s="169" t="s">
        <v>774</v>
      </c>
      <c r="J80" s="169"/>
      <c r="K80" s="202"/>
    </row>
    <row r="81" spans="2:11" ht="15" customHeight="1">
      <c r="B81" s="211"/>
      <c r="C81" s="212" t="s">
        <v>775</v>
      </c>
      <c r="D81" s="212"/>
      <c r="E81" s="212"/>
      <c r="F81" s="213" t="s">
        <v>770</v>
      </c>
      <c r="G81" s="212"/>
      <c r="H81" s="212" t="s">
        <v>776</v>
      </c>
      <c r="I81" s="212" t="s">
        <v>766</v>
      </c>
      <c r="J81" s="212">
        <v>15</v>
      </c>
      <c r="K81" s="202"/>
    </row>
    <row r="82" spans="2:11" ht="15" customHeight="1">
      <c r="B82" s="211"/>
      <c r="C82" s="212" t="s">
        <v>777</v>
      </c>
      <c r="D82" s="212"/>
      <c r="E82" s="212"/>
      <c r="F82" s="213" t="s">
        <v>770</v>
      </c>
      <c r="G82" s="212"/>
      <c r="H82" s="212" t="s">
        <v>778</v>
      </c>
      <c r="I82" s="212" t="s">
        <v>766</v>
      </c>
      <c r="J82" s="212">
        <v>15</v>
      </c>
      <c r="K82" s="202"/>
    </row>
    <row r="83" spans="2:11" ht="15" customHeight="1">
      <c r="B83" s="211"/>
      <c r="C83" s="212" t="s">
        <v>779</v>
      </c>
      <c r="D83" s="212"/>
      <c r="E83" s="212"/>
      <c r="F83" s="213" t="s">
        <v>770</v>
      </c>
      <c r="G83" s="212"/>
      <c r="H83" s="212" t="s">
        <v>780</v>
      </c>
      <c r="I83" s="212" t="s">
        <v>766</v>
      </c>
      <c r="J83" s="212">
        <v>20</v>
      </c>
      <c r="K83" s="202"/>
    </row>
    <row r="84" spans="2:11" ht="15" customHeight="1">
      <c r="B84" s="211"/>
      <c r="C84" s="212" t="s">
        <v>781</v>
      </c>
      <c r="D84" s="212"/>
      <c r="E84" s="212"/>
      <c r="F84" s="213" t="s">
        <v>770</v>
      </c>
      <c r="G84" s="212"/>
      <c r="H84" s="212" t="s">
        <v>782</v>
      </c>
      <c r="I84" s="212" t="s">
        <v>766</v>
      </c>
      <c r="J84" s="212">
        <v>20</v>
      </c>
      <c r="K84" s="202"/>
    </row>
    <row r="85" spans="2:11" ht="15" customHeight="1">
      <c r="B85" s="211"/>
      <c r="C85" s="169" t="s">
        <v>783</v>
      </c>
      <c r="D85" s="169"/>
      <c r="E85" s="169"/>
      <c r="F85" s="210" t="s">
        <v>770</v>
      </c>
      <c r="G85" s="209"/>
      <c r="H85" s="169" t="s">
        <v>784</v>
      </c>
      <c r="I85" s="169" t="s">
        <v>766</v>
      </c>
      <c r="J85" s="169">
        <v>50</v>
      </c>
      <c r="K85" s="202"/>
    </row>
    <row r="86" spans="2:11" ht="15" customHeight="1">
      <c r="B86" s="211"/>
      <c r="C86" s="169" t="s">
        <v>785</v>
      </c>
      <c r="D86" s="169"/>
      <c r="E86" s="169"/>
      <c r="F86" s="210" t="s">
        <v>770</v>
      </c>
      <c r="G86" s="209"/>
      <c r="H86" s="169" t="s">
        <v>786</v>
      </c>
      <c r="I86" s="169" t="s">
        <v>766</v>
      </c>
      <c r="J86" s="169">
        <v>20</v>
      </c>
      <c r="K86" s="202"/>
    </row>
    <row r="87" spans="2:11" ht="15" customHeight="1">
      <c r="B87" s="211"/>
      <c r="C87" s="169" t="s">
        <v>787</v>
      </c>
      <c r="D87" s="169"/>
      <c r="E87" s="169"/>
      <c r="F87" s="210" t="s">
        <v>770</v>
      </c>
      <c r="G87" s="209"/>
      <c r="H87" s="169" t="s">
        <v>788</v>
      </c>
      <c r="I87" s="169" t="s">
        <v>766</v>
      </c>
      <c r="J87" s="169">
        <v>20</v>
      </c>
      <c r="K87" s="202"/>
    </row>
    <row r="88" spans="2:11" ht="15" customHeight="1">
      <c r="B88" s="211"/>
      <c r="C88" s="169" t="s">
        <v>789</v>
      </c>
      <c r="D88" s="169"/>
      <c r="E88" s="169"/>
      <c r="F88" s="210" t="s">
        <v>770</v>
      </c>
      <c r="G88" s="209"/>
      <c r="H88" s="169" t="s">
        <v>790</v>
      </c>
      <c r="I88" s="169" t="s">
        <v>766</v>
      </c>
      <c r="J88" s="169">
        <v>50</v>
      </c>
      <c r="K88" s="202"/>
    </row>
    <row r="89" spans="2:11" ht="15" customHeight="1">
      <c r="B89" s="211"/>
      <c r="C89" s="169" t="s">
        <v>791</v>
      </c>
      <c r="D89" s="169"/>
      <c r="E89" s="169"/>
      <c r="F89" s="210" t="s">
        <v>770</v>
      </c>
      <c r="G89" s="209"/>
      <c r="H89" s="169" t="s">
        <v>791</v>
      </c>
      <c r="I89" s="169" t="s">
        <v>766</v>
      </c>
      <c r="J89" s="169">
        <v>50</v>
      </c>
      <c r="K89" s="202"/>
    </row>
    <row r="90" spans="2:11" ht="15" customHeight="1">
      <c r="B90" s="211"/>
      <c r="C90" s="169" t="s">
        <v>126</v>
      </c>
      <c r="D90" s="169"/>
      <c r="E90" s="169"/>
      <c r="F90" s="210" t="s">
        <v>770</v>
      </c>
      <c r="G90" s="209"/>
      <c r="H90" s="169" t="s">
        <v>792</v>
      </c>
      <c r="I90" s="169" t="s">
        <v>766</v>
      </c>
      <c r="J90" s="169">
        <v>255</v>
      </c>
      <c r="K90" s="202"/>
    </row>
    <row r="91" spans="2:11" ht="15" customHeight="1">
      <c r="B91" s="211"/>
      <c r="C91" s="169" t="s">
        <v>793</v>
      </c>
      <c r="D91" s="169"/>
      <c r="E91" s="169"/>
      <c r="F91" s="210" t="s">
        <v>764</v>
      </c>
      <c r="G91" s="209"/>
      <c r="H91" s="169" t="s">
        <v>794</v>
      </c>
      <c r="I91" s="169" t="s">
        <v>795</v>
      </c>
      <c r="J91" s="169"/>
      <c r="K91" s="202"/>
    </row>
    <row r="92" spans="2:11" ht="15" customHeight="1">
      <c r="B92" s="211"/>
      <c r="C92" s="169" t="s">
        <v>796</v>
      </c>
      <c r="D92" s="169"/>
      <c r="E92" s="169"/>
      <c r="F92" s="210" t="s">
        <v>764</v>
      </c>
      <c r="G92" s="209"/>
      <c r="H92" s="169" t="s">
        <v>797</v>
      </c>
      <c r="I92" s="169" t="s">
        <v>798</v>
      </c>
      <c r="J92" s="169"/>
      <c r="K92" s="202"/>
    </row>
    <row r="93" spans="2:11" ht="15" customHeight="1">
      <c r="B93" s="211"/>
      <c r="C93" s="169" t="s">
        <v>799</v>
      </c>
      <c r="D93" s="169"/>
      <c r="E93" s="169"/>
      <c r="F93" s="210" t="s">
        <v>764</v>
      </c>
      <c r="G93" s="209"/>
      <c r="H93" s="169" t="s">
        <v>799</v>
      </c>
      <c r="I93" s="169" t="s">
        <v>798</v>
      </c>
      <c r="J93" s="169"/>
      <c r="K93" s="202"/>
    </row>
    <row r="94" spans="2:11" ht="15" customHeight="1">
      <c r="B94" s="211"/>
      <c r="C94" s="169" t="s">
        <v>47</v>
      </c>
      <c r="D94" s="169"/>
      <c r="E94" s="169"/>
      <c r="F94" s="210" t="s">
        <v>764</v>
      </c>
      <c r="G94" s="209"/>
      <c r="H94" s="169" t="s">
        <v>800</v>
      </c>
      <c r="I94" s="169" t="s">
        <v>798</v>
      </c>
      <c r="J94" s="169"/>
      <c r="K94" s="202"/>
    </row>
    <row r="95" spans="2:11" ht="15" customHeight="1">
      <c r="B95" s="211"/>
      <c r="C95" s="169" t="s">
        <v>57</v>
      </c>
      <c r="D95" s="169"/>
      <c r="E95" s="169"/>
      <c r="F95" s="210" t="s">
        <v>764</v>
      </c>
      <c r="G95" s="209"/>
      <c r="H95" s="169" t="s">
        <v>801</v>
      </c>
      <c r="I95" s="169" t="s">
        <v>798</v>
      </c>
      <c r="J95" s="169"/>
      <c r="K95" s="202"/>
    </row>
    <row r="96" spans="2:11" ht="15" customHeight="1">
      <c r="B96" s="214"/>
      <c r="C96" s="215"/>
      <c r="D96" s="215"/>
      <c r="E96" s="215"/>
      <c r="F96" s="215"/>
      <c r="G96" s="215"/>
      <c r="H96" s="215"/>
      <c r="I96" s="215"/>
      <c r="J96" s="215"/>
      <c r="K96" s="216"/>
    </row>
    <row r="97" spans="2:11" ht="18.75" customHeight="1">
      <c r="B97" s="217"/>
      <c r="C97" s="218"/>
      <c r="D97" s="218"/>
      <c r="E97" s="218"/>
      <c r="F97" s="218"/>
      <c r="G97" s="218"/>
      <c r="H97" s="218"/>
      <c r="I97" s="218"/>
      <c r="J97" s="218"/>
      <c r="K97" s="217"/>
    </row>
    <row r="98" spans="2:11" ht="18.75" customHeight="1">
      <c r="B98" s="197"/>
      <c r="C98" s="197"/>
      <c r="D98" s="197"/>
      <c r="E98" s="197"/>
      <c r="F98" s="197"/>
      <c r="G98" s="197"/>
      <c r="H98" s="197"/>
      <c r="I98" s="197"/>
      <c r="J98" s="197"/>
      <c r="K98" s="197"/>
    </row>
    <row r="99" spans="2:11" ht="7.5" customHeight="1">
      <c r="B99" s="198"/>
      <c r="C99" s="199"/>
      <c r="D99" s="199"/>
      <c r="E99" s="199"/>
      <c r="F99" s="199"/>
      <c r="G99" s="199"/>
      <c r="H99" s="199"/>
      <c r="I99" s="199"/>
      <c r="J99" s="199"/>
      <c r="K99" s="200"/>
    </row>
    <row r="100" spans="2:11" ht="45" customHeight="1">
      <c r="B100" s="201"/>
      <c r="C100" s="315" t="s">
        <v>802</v>
      </c>
      <c r="D100" s="315"/>
      <c r="E100" s="315"/>
      <c r="F100" s="315"/>
      <c r="G100" s="315"/>
      <c r="H100" s="315"/>
      <c r="I100" s="315"/>
      <c r="J100" s="315"/>
      <c r="K100" s="202"/>
    </row>
    <row r="101" spans="2:11" ht="17.25" customHeight="1">
      <c r="B101" s="201"/>
      <c r="C101" s="203" t="s">
        <v>758</v>
      </c>
      <c r="D101" s="203"/>
      <c r="E101" s="203"/>
      <c r="F101" s="203" t="s">
        <v>759</v>
      </c>
      <c r="G101" s="204"/>
      <c r="H101" s="203" t="s">
        <v>120</v>
      </c>
      <c r="I101" s="203" t="s">
        <v>66</v>
      </c>
      <c r="J101" s="203" t="s">
        <v>760</v>
      </c>
      <c r="K101" s="202"/>
    </row>
    <row r="102" spans="2:11" ht="17.25" customHeight="1">
      <c r="B102" s="201"/>
      <c r="C102" s="205" t="s">
        <v>761</v>
      </c>
      <c r="D102" s="205"/>
      <c r="E102" s="205"/>
      <c r="F102" s="206" t="s">
        <v>762</v>
      </c>
      <c r="G102" s="207"/>
      <c r="H102" s="205"/>
      <c r="I102" s="205"/>
      <c r="J102" s="205" t="s">
        <v>763</v>
      </c>
      <c r="K102" s="202"/>
    </row>
    <row r="103" spans="2:11" ht="5.25" customHeight="1">
      <c r="B103" s="201"/>
      <c r="C103" s="203"/>
      <c r="D103" s="203"/>
      <c r="E103" s="203"/>
      <c r="F103" s="203"/>
      <c r="G103" s="219"/>
      <c r="H103" s="203"/>
      <c r="I103" s="203"/>
      <c r="J103" s="203"/>
      <c r="K103" s="202"/>
    </row>
    <row r="104" spans="2:11" ht="15" customHeight="1">
      <c r="B104" s="201"/>
      <c r="C104" s="169" t="s">
        <v>62</v>
      </c>
      <c r="D104" s="208"/>
      <c r="E104" s="208"/>
      <c r="F104" s="210" t="s">
        <v>764</v>
      </c>
      <c r="G104" s="219"/>
      <c r="H104" s="169" t="s">
        <v>803</v>
      </c>
      <c r="I104" s="169" t="s">
        <v>766</v>
      </c>
      <c r="J104" s="169">
        <v>20</v>
      </c>
      <c r="K104" s="202"/>
    </row>
    <row r="105" spans="2:11" ht="15" customHeight="1">
      <c r="B105" s="201"/>
      <c r="C105" s="169" t="s">
        <v>767</v>
      </c>
      <c r="D105" s="169"/>
      <c r="E105" s="169"/>
      <c r="F105" s="210" t="s">
        <v>764</v>
      </c>
      <c r="G105" s="169"/>
      <c r="H105" s="169" t="s">
        <v>803</v>
      </c>
      <c r="I105" s="169" t="s">
        <v>766</v>
      </c>
      <c r="J105" s="169">
        <v>120</v>
      </c>
      <c r="K105" s="202"/>
    </row>
    <row r="106" spans="2:11" ht="15" customHeight="1">
      <c r="B106" s="211"/>
      <c r="C106" s="169" t="s">
        <v>769</v>
      </c>
      <c r="D106" s="169"/>
      <c r="E106" s="169"/>
      <c r="F106" s="210" t="s">
        <v>770</v>
      </c>
      <c r="G106" s="169"/>
      <c r="H106" s="169" t="s">
        <v>803</v>
      </c>
      <c r="I106" s="169" t="s">
        <v>766</v>
      </c>
      <c r="J106" s="169">
        <v>50</v>
      </c>
      <c r="K106" s="202"/>
    </row>
    <row r="107" spans="2:11" ht="15" customHeight="1">
      <c r="B107" s="211"/>
      <c r="C107" s="169" t="s">
        <v>772</v>
      </c>
      <c r="D107" s="169"/>
      <c r="E107" s="169"/>
      <c r="F107" s="210" t="s">
        <v>764</v>
      </c>
      <c r="G107" s="169"/>
      <c r="H107" s="169" t="s">
        <v>803</v>
      </c>
      <c r="I107" s="169" t="s">
        <v>774</v>
      </c>
      <c r="J107" s="169"/>
      <c r="K107" s="202"/>
    </row>
    <row r="108" spans="2:11" ht="15" customHeight="1">
      <c r="B108" s="211"/>
      <c r="C108" s="169" t="s">
        <v>783</v>
      </c>
      <c r="D108" s="169"/>
      <c r="E108" s="169"/>
      <c r="F108" s="210" t="s">
        <v>770</v>
      </c>
      <c r="G108" s="169"/>
      <c r="H108" s="169" t="s">
        <v>803</v>
      </c>
      <c r="I108" s="169" t="s">
        <v>766</v>
      </c>
      <c r="J108" s="169">
        <v>50</v>
      </c>
      <c r="K108" s="202"/>
    </row>
    <row r="109" spans="2:11" ht="15" customHeight="1">
      <c r="B109" s="211"/>
      <c r="C109" s="169" t="s">
        <v>791</v>
      </c>
      <c r="D109" s="169"/>
      <c r="E109" s="169"/>
      <c r="F109" s="210" t="s">
        <v>770</v>
      </c>
      <c r="G109" s="169"/>
      <c r="H109" s="169" t="s">
        <v>803</v>
      </c>
      <c r="I109" s="169" t="s">
        <v>766</v>
      </c>
      <c r="J109" s="169">
        <v>50</v>
      </c>
      <c r="K109" s="202"/>
    </row>
    <row r="110" spans="2:11" ht="15" customHeight="1">
      <c r="B110" s="211"/>
      <c r="C110" s="169" t="s">
        <v>789</v>
      </c>
      <c r="D110" s="169"/>
      <c r="E110" s="169"/>
      <c r="F110" s="210" t="s">
        <v>770</v>
      </c>
      <c r="G110" s="169"/>
      <c r="H110" s="169" t="s">
        <v>803</v>
      </c>
      <c r="I110" s="169" t="s">
        <v>766</v>
      </c>
      <c r="J110" s="169">
        <v>50</v>
      </c>
      <c r="K110" s="202"/>
    </row>
    <row r="111" spans="2:11" ht="15" customHeight="1">
      <c r="B111" s="211"/>
      <c r="C111" s="169" t="s">
        <v>62</v>
      </c>
      <c r="D111" s="169"/>
      <c r="E111" s="169"/>
      <c r="F111" s="210" t="s">
        <v>764</v>
      </c>
      <c r="G111" s="169"/>
      <c r="H111" s="169" t="s">
        <v>804</v>
      </c>
      <c r="I111" s="169" t="s">
        <v>766</v>
      </c>
      <c r="J111" s="169">
        <v>20</v>
      </c>
      <c r="K111" s="202"/>
    </row>
    <row r="112" spans="2:11" ht="15" customHeight="1">
      <c r="B112" s="211"/>
      <c r="C112" s="169" t="s">
        <v>805</v>
      </c>
      <c r="D112" s="169"/>
      <c r="E112" s="169"/>
      <c r="F112" s="210" t="s">
        <v>764</v>
      </c>
      <c r="G112" s="169"/>
      <c r="H112" s="169" t="s">
        <v>806</v>
      </c>
      <c r="I112" s="169" t="s">
        <v>766</v>
      </c>
      <c r="J112" s="169">
        <v>120</v>
      </c>
      <c r="K112" s="202"/>
    </row>
    <row r="113" spans="2:11" ht="15" customHeight="1">
      <c r="B113" s="211"/>
      <c r="C113" s="169" t="s">
        <v>47</v>
      </c>
      <c r="D113" s="169"/>
      <c r="E113" s="169"/>
      <c r="F113" s="210" t="s">
        <v>764</v>
      </c>
      <c r="G113" s="169"/>
      <c r="H113" s="169" t="s">
        <v>807</v>
      </c>
      <c r="I113" s="169" t="s">
        <v>798</v>
      </c>
      <c r="J113" s="169"/>
      <c r="K113" s="202"/>
    </row>
    <row r="114" spans="2:11" ht="15" customHeight="1">
      <c r="B114" s="211"/>
      <c r="C114" s="169" t="s">
        <v>57</v>
      </c>
      <c r="D114" s="169"/>
      <c r="E114" s="169"/>
      <c r="F114" s="210" t="s">
        <v>764</v>
      </c>
      <c r="G114" s="169"/>
      <c r="H114" s="169" t="s">
        <v>808</v>
      </c>
      <c r="I114" s="169" t="s">
        <v>798</v>
      </c>
      <c r="J114" s="169"/>
      <c r="K114" s="202"/>
    </row>
    <row r="115" spans="2:11" ht="15" customHeight="1">
      <c r="B115" s="211"/>
      <c r="C115" s="169" t="s">
        <v>66</v>
      </c>
      <c r="D115" s="169"/>
      <c r="E115" s="169"/>
      <c r="F115" s="210" t="s">
        <v>764</v>
      </c>
      <c r="G115" s="169"/>
      <c r="H115" s="169" t="s">
        <v>809</v>
      </c>
      <c r="I115" s="169" t="s">
        <v>810</v>
      </c>
      <c r="J115" s="169"/>
      <c r="K115" s="202"/>
    </row>
    <row r="116" spans="2:11" ht="15" customHeight="1">
      <c r="B116" s="214"/>
      <c r="C116" s="220"/>
      <c r="D116" s="220"/>
      <c r="E116" s="220"/>
      <c r="F116" s="220"/>
      <c r="G116" s="220"/>
      <c r="H116" s="220"/>
      <c r="I116" s="220"/>
      <c r="J116" s="220"/>
      <c r="K116" s="216"/>
    </row>
    <row r="117" spans="2:11" ht="18.75" customHeight="1">
      <c r="B117" s="221"/>
      <c r="C117" s="168"/>
      <c r="D117" s="168"/>
      <c r="E117" s="168"/>
      <c r="F117" s="222"/>
      <c r="G117" s="168"/>
      <c r="H117" s="168"/>
      <c r="I117" s="168"/>
      <c r="J117" s="168"/>
      <c r="K117" s="221"/>
    </row>
    <row r="118" spans="2:11" ht="18.75" customHeight="1">
      <c r="B118" s="197"/>
      <c r="C118" s="197"/>
      <c r="D118" s="197"/>
      <c r="E118" s="197"/>
      <c r="F118" s="197"/>
      <c r="G118" s="197"/>
      <c r="H118" s="197"/>
      <c r="I118" s="197"/>
      <c r="J118" s="197"/>
      <c r="K118" s="197"/>
    </row>
    <row r="119" spans="2:11" ht="7.5" customHeight="1">
      <c r="B119" s="223"/>
      <c r="C119" s="224"/>
      <c r="D119" s="224"/>
      <c r="E119" s="224"/>
      <c r="F119" s="224"/>
      <c r="G119" s="224"/>
      <c r="H119" s="224"/>
      <c r="I119" s="224"/>
      <c r="J119" s="224"/>
      <c r="K119" s="225"/>
    </row>
    <row r="120" spans="2:11" ht="45" customHeight="1">
      <c r="B120" s="226"/>
      <c r="C120" s="312" t="s">
        <v>811</v>
      </c>
      <c r="D120" s="312"/>
      <c r="E120" s="312"/>
      <c r="F120" s="312"/>
      <c r="G120" s="312"/>
      <c r="H120" s="312"/>
      <c r="I120" s="312"/>
      <c r="J120" s="312"/>
      <c r="K120" s="227"/>
    </row>
    <row r="121" spans="2:11" ht="17.25" customHeight="1">
      <c r="B121" s="228"/>
      <c r="C121" s="203" t="s">
        <v>758</v>
      </c>
      <c r="D121" s="203"/>
      <c r="E121" s="203"/>
      <c r="F121" s="203" t="s">
        <v>759</v>
      </c>
      <c r="G121" s="204"/>
      <c r="H121" s="203" t="s">
        <v>120</v>
      </c>
      <c r="I121" s="203" t="s">
        <v>66</v>
      </c>
      <c r="J121" s="203" t="s">
        <v>760</v>
      </c>
      <c r="K121" s="229"/>
    </row>
    <row r="122" spans="2:11" ht="17.25" customHeight="1">
      <c r="B122" s="228"/>
      <c r="C122" s="205" t="s">
        <v>761</v>
      </c>
      <c r="D122" s="205"/>
      <c r="E122" s="205"/>
      <c r="F122" s="206" t="s">
        <v>762</v>
      </c>
      <c r="G122" s="207"/>
      <c r="H122" s="205"/>
      <c r="I122" s="205"/>
      <c r="J122" s="205" t="s">
        <v>763</v>
      </c>
      <c r="K122" s="229"/>
    </row>
    <row r="123" spans="2:11" ht="5.25" customHeight="1">
      <c r="B123" s="230"/>
      <c r="C123" s="208"/>
      <c r="D123" s="208"/>
      <c r="E123" s="208"/>
      <c r="F123" s="208"/>
      <c r="G123" s="169"/>
      <c r="H123" s="208"/>
      <c r="I123" s="208"/>
      <c r="J123" s="208"/>
      <c r="K123" s="231"/>
    </row>
    <row r="124" spans="2:11" ht="15" customHeight="1">
      <c r="B124" s="230"/>
      <c r="C124" s="169" t="s">
        <v>767</v>
      </c>
      <c r="D124" s="208"/>
      <c r="E124" s="208"/>
      <c r="F124" s="210" t="s">
        <v>764</v>
      </c>
      <c r="G124" s="169"/>
      <c r="H124" s="169" t="s">
        <v>803</v>
      </c>
      <c r="I124" s="169" t="s">
        <v>766</v>
      </c>
      <c r="J124" s="169">
        <v>120</v>
      </c>
      <c r="K124" s="232"/>
    </row>
    <row r="125" spans="2:11" ht="15" customHeight="1">
      <c r="B125" s="230"/>
      <c r="C125" s="169" t="s">
        <v>812</v>
      </c>
      <c r="D125" s="169"/>
      <c r="E125" s="169"/>
      <c r="F125" s="210" t="s">
        <v>764</v>
      </c>
      <c r="G125" s="169"/>
      <c r="H125" s="169" t="s">
        <v>813</v>
      </c>
      <c r="I125" s="169" t="s">
        <v>766</v>
      </c>
      <c r="J125" s="169" t="s">
        <v>814</v>
      </c>
      <c r="K125" s="232"/>
    </row>
    <row r="126" spans="2:11" ht="15" customHeight="1">
      <c r="B126" s="230"/>
      <c r="C126" s="169" t="s">
        <v>717</v>
      </c>
      <c r="D126" s="169"/>
      <c r="E126" s="169"/>
      <c r="F126" s="210" t="s">
        <v>764</v>
      </c>
      <c r="G126" s="169"/>
      <c r="H126" s="169" t="s">
        <v>815</v>
      </c>
      <c r="I126" s="169" t="s">
        <v>766</v>
      </c>
      <c r="J126" s="169" t="s">
        <v>814</v>
      </c>
      <c r="K126" s="232"/>
    </row>
    <row r="127" spans="2:11" ht="15" customHeight="1">
      <c r="B127" s="230"/>
      <c r="C127" s="169" t="s">
        <v>775</v>
      </c>
      <c r="D127" s="169"/>
      <c r="E127" s="169"/>
      <c r="F127" s="210" t="s">
        <v>770</v>
      </c>
      <c r="G127" s="169"/>
      <c r="H127" s="169" t="s">
        <v>776</v>
      </c>
      <c r="I127" s="169" t="s">
        <v>766</v>
      </c>
      <c r="J127" s="169">
        <v>15</v>
      </c>
      <c r="K127" s="232"/>
    </row>
    <row r="128" spans="2:11" ht="15" customHeight="1">
      <c r="B128" s="230"/>
      <c r="C128" s="212" t="s">
        <v>777</v>
      </c>
      <c r="D128" s="212"/>
      <c r="E128" s="212"/>
      <c r="F128" s="213" t="s">
        <v>770</v>
      </c>
      <c r="G128" s="212"/>
      <c r="H128" s="212" t="s">
        <v>778</v>
      </c>
      <c r="I128" s="212" t="s">
        <v>766</v>
      </c>
      <c r="J128" s="212">
        <v>15</v>
      </c>
      <c r="K128" s="232"/>
    </row>
    <row r="129" spans="2:11" ht="15" customHeight="1">
      <c r="B129" s="230"/>
      <c r="C129" s="212" t="s">
        <v>779</v>
      </c>
      <c r="D129" s="212"/>
      <c r="E129" s="212"/>
      <c r="F129" s="213" t="s">
        <v>770</v>
      </c>
      <c r="G129" s="212"/>
      <c r="H129" s="212" t="s">
        <v>780</v>
      </c>
      <c r="I129" s="212" t="s">
        <v>766</v>
      </c>
      <c r="J129" s="212">
        <v>20</v>
      </c>
      <c r="K129" s="232"/>
    </row>
    <row r="130" spans="2:11" ht="15" customHeight="1">
      <c r="B130" s="230"/>
      <c r="C130" s="212" t="s">
        <v>781</v>
      </c>
      <c r="D130" s="212"/>
      <c r="E130" s="212"/>
      <c r="F130" s="213" t="s">
        <v>770</v>
      </c>
      <c r="G130" s="212"/>
      <c r="H130" s="212" t="s">
        <v>782</v>
      </c>
      <c r="I130" s="212" t="s">
        <v>766</v>
      </c>
      <c r="J130" s="212">
        <v>20</v>
      </c>
      <c r="K130" s="232"/>
    </row>
    <row r="131" spans="2:11" ht="15" customHeight="1">
      <c r="B131" s="230"/>
      <c r="C131" s="169" t="s">
        <v>769</v>
      </c>
      <c r="D131" s="169"/>
      <c r="E131" s="169"/>
      <c r="F131" s="210" t="s">
        <v>770</v>
      </c>
      <c r="G131" s="169"/>
      <c r="H131" s="169" t="s">
        <v>803</v>
      </c>
      <c r="I131" s="169" t="s">
        <v>766</v>
      </c>
      <c r="J131" s="169">
        <v>50</v>
      </c>
      <c r="K131" s="232"/>
    </row>
    <row r="132" spans="2:11" ht="15" customHeight="1">
      <c r="B132" s="230"/>
      <c r="C132" s="169" t="s">
        <v>783</v>
      </c>
      <c r="D132" s="169"/>
      <c r="E132" s="169"/>
      <c r="F132" s="210" t="s">
        <v>770</v>
      </c>
      <c r="G132" s="169"/>
      <c r="H132" s="169" t="s">
        <v>803</v>
      </c>
      <c r="I132" s="169" t="s">
        <v>766</v>
      </c>
      <c r="J132" s="169">
        <v>50</v>
      </c>
      <c r="K132" s="232"/>
    </row>
    <row r="133" spans="2:11" ht="15" customHeight="1">
      <c r="B133" s="230"/>
      <c r="C133" s="169" t="s">
        <v>789</v>
      </c>
      <c r="D133" s="169"/>
      <c r="E133" s="169"/>
      <c r="F133" s="210" t="s">
        <v>770</v>
      </c>
      <c r="G133" s="169"/>
      <c r="H133" s="169" t="s">
        <v>803</v>
      </c>
      <c r="I133" s="169" t="s">
        <v>766</v>
      </c>
      <c r="J133" s="169">
        <v>50</v>
      </c>
      <c r="K133" s="232"/>
    </row>
    <row r="134" spans="2:11" ht="15" customHeight="1">
      <c r="B134" s="230"/>
      <c r="C134" s="169" t="s">
        <v>791</v>
      </c>
      <c r="D134" s="169"/>
      <c r="E134" s="169"/>
      <c r="F134" s="210" t="s">
        <v>770</v>
      </c>
      <c r="G134" s="169"/>
      <c r="H134" s="169" t="s">
        <v>803</v>
      </c>
      <c r="I134" s="169" t="s">
        <v>766</v>
      </c>
      <c r="J134" s="169">
        <v>50</v>
      </c>
      <c r="K134" s="232"/>
    </row>
    <row r="135" spans="2:11" ht="15" customHeight="1">
      <c r="B135" s="230"/>
      <c r="C135" s="169" t="s">
        <v>126</v>
      </c>
      <c r="D135" s="169"/>
      <c r="E135" s="169"/>
      <c r="F135" s="210" t="s">
        <v>770</v>
      </c>
      <c r="G135" s="169"/>
      <c r="H135" s="169" t="s">
        <v>816</v>
      </c>
      <c r="I135" s="169" t="s">
        <v>766</v>
      </c>
      <c r="J135" s="169">
        <v>255</v>
      </c>
      <c r="K135" s="232"/>
    </row>
    <row r="136" spans="2:11" ht="15" customHeight="1">
      <c r="B136" s="230"/>
      <c r="C136" s="169" t="s">
        <v>793</v>
      </c>
      <c r="D136" s="169"/>
      <c r="E136" s="169"/>
      <c r="F136" s="210" t="s">
        <v>764</v>
      </c>
      <c r="G136" s="169"/>
      <c r="H136" s="169" t="s">
        <v>817</v>
      </c>
      <c r="I136" s="169" t="s">
        <v>795</v>
      </c>
      <c r="J136" s="169"/>
      <c r="K136" s="232"/>
    </row>
    <row r="137" spans="2:11" ht="15" customHeight="1">
      <c r="B137" s="230"/>
      <c r="C137" s="169" t="s">
        <v>796</v>
      </c>
      <c r="D137" s="169"/>
      <c r="E137" s="169"/>
      <c r="F137" s="210" t="s">
        <v>764</v>
      </c>
      <c r="G137" s="169"/>
      <c r="H137" s="169" t="s">
        <v>818</v>
      </c>
      <c r="I137" s="169" t="s">
        <v>798</v>
      </c>
      <c r="J137" s="169"/>
      <c r="K137" s="232"/>
    </row>
    <row r="138" spans="2:11" ht="15" customHeight="1">
      <c r="B138" s="230"/>
      <c r="C138" s="169" t="s">
        <v>799</v>
      </c>
      <c r="D138" s="169"/>
      <c r="E138" s="169"/>
      <c r="F138" s="210" t="s">
        <v>764</v>
      </c>
      <c r="G138" s="169"/>
      <c r="H138" s="169" t="s">
        <v>799</v>
      </c>
      <c r="I138" s="169" t="s">
        <v>798</v>
      </c>
      <c r="J138" s="169"/>
      <c r="K138" s="232"/>
    </row>
    <row r="139" spans="2:11" ht="15" customHeight="1">
      <c r="B139" s="230"/>
      <c r="C139" s="169" t="s">
        <v>47</v>
      </c>
      <c r="D139" s="169"/>
      <c r="E139" s="169"/>
      <c r="F139" s="210" t="s">
        <v>764</v>
      </c>
      <c r="G139" s="169"/>
      <c r="H139" s="169" t="s">
        <v>819</v>
      </c>
      <c r="I139" s="169" t="s">
        <v>798</v>
      </c>
      <c r="J139" s="169"/>
      <c r="K139" s="232"/>
    </row>
    <row r="140" spans="2:11" ht="15" customHeight="1">
      <c r="B140" s="230"/>
      <c r="C140" s="169" t="s">
        <v>820</v>
      </c>
      <c r="D140" s="169"/>
      <c r="E140" s="169"/>
      <c r="F140" s="210" t="s">
        <v>764</v>
      </c>
      <c r="G140" s="169"/>
      <c r="H140" s="169" t="s">
        <v>821</v>
      </c>
      <c r="I140" s="169" t="s">
        <v>798</v>
      </c>
      <c r="J140" s="169"/>
      <c r="K140" s="232"/>
    </row>
    <row r="141" spans="2:11" ht="15" customHeight="1">
      <c r="B141" s="233"/>
      <c r="C141" s="234"/>
      <c r="D141" s="234"/>
      <c r="E141" s="234"/>
      <c r="F141" s="234"/>
      <c r="G141" s="234"/>
      <c r="H141" s="234"/>
      <c r="I141" s="234"/>
      <c r="J141" s="234"/>
      <c r="K141" s="235"/>
    </row>
    <row r="142" spans="2:11" ht="18.75" customHeight="1">
      <c r="B142" s="168"/>
      <c r="C142" s="168"/>
      <c r="D142" s="168"/>
      <c r="E142" s="168"/>
      <c r="F142" s="222"/>
      <c r="G142" s="168"/>
      <c r="H142" s="168"/>
      <c r="I142" s="168"/>
      <c r="J142" s="168"/>
      <c r="K142" s="168"/>
    </row>
    <row r="143" spans="2:11" ht="18.75" customHeight="1">
      <c r="B143" s="197"/>
      <c r="C143" s="197"/>
      <c r="D143" s="197"/>
      <c r="E143" s="197"/>
      <c r="F143" s="197"/>
      <c r="G143" s="197"/>
      <c r="H143" s="197"/>
      <c r="I143" s="197"/>
      <c r="J143" s="197"/>
      <c r="K143" s="197"/>
    </row>
    <row r="144" spans="2:11" ht="7.5" customHeight="1">
      <c r="B144" s="198"/>
      <c r="C144" s="199"/>
      <c r="D144" s="199"/>
      <c r="E144" s="199"/>
      <c r="F144" s="199"/>
      <c r="G144" s="199"/>
      <c r="H144" s="199"/>
      <c r="I144" s="199"/>
      <c r="J144" s="199"/>
      <c r="K144" s="200"/>
    </row>
    <row r="145" spans="2:11" ht="45" customHeight="1">
      <c r="B145" s="201"/>
      <c r="C145" s="315" t="s">
        <v>822</v>
      </c>
      <c r="D145" s="315"/>
      <c r="E145" s="315"/>
      <c r="F145" s="315"/>
      <c r="G145" s="315"/>
      <c r="H145" s="315"/>
      <c r="I145" s="315"/>
      <c r="J145" s="315"/>
      <c r="K145" s="202"/>
    </row>
    <row r="146" spans="2:11" ht="17.25" customHeight="1">
      <c r="B146" s="201"/>
      <c r="C146" s="203" t="s">
        <v>758</v>
      </c>
      <c r="D146" s="203"/>
      <c r="E146" s="203"/>
      <c r="F146" s="203" t="s">
        <v>759</v>
      </c>
      <c r="G146" s="204"/>
      <c r="H146" s="203" t="s">
        <v>120</v>
      </c>
      <c r="I146" s="203" t="s">
        <v>66</v>
      </c>
      <c r="J146" s="203" t="s">
        <v>760</v>
      </c>
      <c r="K146" s="202"/>
    </row>
    <row r="147" spans="2:11" ht="17.25" customHeight="1">
      <c r="B147" s="201"/>
      <c r="C147" s="205" t="s">
        <v>761</v>
      </c>
      <c r="D147" s="205"/>
      <c r="E147" s="205"/>
      <c r="F147" s="206" t="s">
        <v>762</v>
      </c>
      <c r="G147" s="207"/>
      <c r="H147" s="205"/>
      <c r="I147" s="205"/>
      <c r="J147" s="205" t="s">
        <v>763</v>
      </c>
      <c r="K147" s="202"/>
    </row>
    <row r="148" spans="2:11" ht="5.25" customHeight="1">
      <c r="B148" s="211"/>
      <c r="C148" s="208"/>
      <c r="D148" s="208"/>
      <c r="E148" s="208"/>
      <c r="F148" s="208"/>
      <c r="G148" s="209"/>
      <c r="H148" s="208"/>
      <c r="I148" s="208"/>
      <c r="J148" s="208"/>
      <c r="K148" s="232"/>
    </row>
    <row r="149" spans="2:11" ht="15" customHeight="1">
      <c r="B149" s="211"/>
      <c r="C149" s="171" t="s">
        <v>767</v>
      </c>
      <c r="D149" s="169"/>
      <c r="E149" s="169"/>
      <c r="F149" s="236" t="s">
        <v>764</v>
      </c>
      <c r="G149" s="169"/>
      <c r="H149" s="171" t="s">
        <v>803</v>
      </c>
      <c r="I149" s="171" t="s">
        <v>766</v>
      </c>
      <c r="J149" s="171">
        <v>120</v>
      </c>
      <c r="K149" s="232"/>
    </row>
    <row r="150" spans="2:11" ht="15" customHeight="1">
      <c r="B150" s="211"/>
      <c r="C150" s="171" t="s">
        <v>812</v>
      </c>
      <c r="D150" s="169"/>
      <c r="E150" s="169"/>
      <c r="F150" s="236" t="s">
        <v>764</v>
      </c>
      <c r="G150" s="169"/>
      <c r="H150" s="171" t="s">
        <v>823</v>
      </c>
      <c r="I150" s="171" t="s">
        <v>766</v>
      </c>
      <c r="J150" s="171" t="s">
        <v>814</v>
      </c>
      <c r="K150" s="232"/>
    </row>
    <row r="151" spans="2:11" ht="15" customHeight="1">
      <c r="B151" s="211"/>
      <c r="C151" s="171" t="s">
        <v>717</v>
      </c>
      <c r="D151" s="169"/>
      <c r="E151" s="169"/>
      <c r="F151" s="236" t="s">
        <v>764</v>
      </c>
      <c r="G151" s="169"/>
      <c r="H151" s="171" t="s">
        <v>824</v>
      </c>
      <c r="I151" s="171" t="s">
        <v>766</v>
      </c>
      <c r="J151" s="171" t="s">
        <v>814</v>
      </c>
      <c r="K151" s="232"/>
    </row>
    <row r="152" spans="2:11" ht="15" customHeight="1">
      <c r="B152" s="211"/>
      <c r="C152" s="171" t="s">
        <v>769</v>
      </c>
      <c r="D152" s="169"/>
      <c r="E152" s="169"/>
      <c r="F152" s="236" t="s">
        <v>770</v>
      </c>
      <c r="G152" s="169"/>
      <c r="H152" s="171" t="s">
        <v>803</v>
      </c>
      <c r="I152" s="171" t="s">
        <v>766</v>
      </c>
      <c r="J152" s="171">
        <v>50</v>
      </c>
      <c r="K152" s="232"/>
    </row>
    <row r="153" spans="2:11" ht="15" customHeight="1">
      <c r="B153" s="211"/>
      <c r="C153" s="171" t="s">
        <v>772</v>
      </c>
      <c r="D153" s="169"/>
      <c r="E153" s="169"/>
      <c r="F153" s="236" t="s">
        <v>764</v>
      </c>
      <c r="G153" s="169"/>
      <c r="H153" s="171" t="s">
        <v>803</v>
      </c>
      <c r="I153" s="171" t="s">
        <v>774</v>
      </c>
      <c r="J153" s="171"/>
      <c r="K153" s="232"/>
    </row>
    <row r="154" spans="2:11" ht="15" customHeight="1">
      <c r="B154" s="211"/>
      <c r="C154" s="171" t="s">
        <v>783</v>
      </c>
      <c r="D154" s="169"/>
      <c r="E154" s="169"/>
      <c r="F154" s="236" t="s">
        <v>770</v>
      </c>
      <c r="G154" s="169"/>
      <c r="H154" s="171" t="s">
        <v>803</v>
      </c>
      <c r="I154" s="171" t="s">
        <v>766</v>
      </c>
      <c r="J154" s="171">
        <v>50</v>
      </c>
      <c r="K154" s="232"/>
    </row>
    <row r="155" spans="2:11" ht="15" customHeight="1">
      <c r="B155" s="211"/>
      <c r="C155" s="171" t="s">
        <v>791</v>
      </c>
      <c r="D155" s="169"/>
      <c r="E155" s="169"/>
      <c r="F155" s="236" t="s">
        <v>770</v>
      </c>
      <c r="G155" s="169"/>
      <c r="H155" s="171" t="s">
        <v>803</v>
      </c>
      <c r="I155" s="171" t="s">
        <v>766</v>
      </c>
      <c r="J155" s="171">
        <v>50</v>
      </c>
      <c r="K155" s="232"/>
    </row>
    <row r="156" spans="2:11" ht="15" customHeight="1">
      <c r="B156" s="211"/>
      <c r="C156" s="171" t="s">
        <v>789</v>
      </c>
      <c r="D156" s="169"/>
      <c r="E156" s="169"/>
      <c r="F156" s="236" t="s">
        <v>770</v>
      </c>
      <c r="G156" s="169"/>
      <c r="H156" s="171" t="s">
        <v>803</v>
      </c>
      <c r="I156" s="171" t="s">
        <v>766</v>
      </c>
      <c r="J156" s="171">
        <v>50</v>
      </c>
      <c r="K156" s="232"/>
    </row>
    <row r="157" spans="2:11" ht="15" customHeight="1">
      <c r="B157" s="211"/>
      <c r="C157" s="171" t="s">
        <v>97</v>
      </c>
      <c r="D157" s="169"/>
      <c r="E157" s="169"/>
      <c r="F157" s="236" t="s">
        <v>764</v>
      </c>
      <c r="G157" s="169"/>
      <c r="H157" s="171" t="s">
        <v>825</v>
      </c>
      <c r="I157" s="171" t="s">
        <v>766</v>
      </c>
      <c r="J157" s="171" t="s">
        <v>826</v>
      </c>
      <c r="K157" s="232"/>
    </row>
    <row r="158" spans="2:11" ht="15" customHeight="1">
      <c r="B158" s="211"/>
      <c r="C158" s="171" t="s">
        <v>827</v>
      </c>
      <c r="D158" s="169"/>
      <c r="E158" s="169"/>
      <c r="F158" s="236" t="s">
        <v>764</v>
      </c>
      <c r="G158" s="169"/>
      <c r="H158" s="171" t="s">
        <v>828</v>
      </c>
      <c r="I158" s="171" t="s">
        <v>798</v>
      </c>
      <c r="J158" s="171"/>
      <c r="K158" s="232"/>
    </row>
    <row r="159" spans="2:11" ht="15" customHeight="1">
      <c r="B159" s="237"/>
      <c r="C159" s="220"/>
      <c r="D159" s="220"/>
      <c r="E159" s="220"/>
      <c r="F159" s="220"/>
      <c r="G159" s="220"/>
      <c r="H159" s="220"/>
      <c r="I159" s="220"/>
      <c r="J159" s="220"/>
      <c r="K159" s="238"/>
    </row>
    <row r="160" spans="2:11" ht="18.75" customHeight="1">
      <c r="B160" s="168"/>
      <c r="C160" s="169"/>
      <c r="D160" s="169"/>
      <c r="E160" s="169"/>
      <c r="F160" s="210"/>
      <c r="G160" s="169"/>
      <c r="H160" s="169"/>
      <c r="I160" s="169"/>
      <c r="J160" s="169"/>
      <c r="K160" s="168"/>
    </row>
    <row r="161" spans="2:11" ht="18.75" customHeight="1">
      <c r="B161" s="197"/>
      <c r="C161" s="197"/>
      <c r="D161" s="197"/>
      <c r="E161" s="197"/>
      <c r="F161" s="197"/>
      <c r="G161" s="197"/>
      <c r="H161" s="197"/>
      <c r="I161" s="197"/>
      <c r="J161" s="197"/>
      <c r="K161" s="197"/>
    </row>
    <row r="162" spans="2:11" ht="7.5" customHeight="1">
      <c r="B162" s="180"/>
      <c r="C162" s="181"/>
      <c r="D162" s="181"/>
      <c r="E162" s="181"/>
      <c r="F162" s="181"/>
      <c r="G162" s="181"/>
      <c r="H162" s="181"/>
      <c r="I162" s="181"/>
      <c r="J162" s="181"/>
      <c r="K162" s="182"/>
    </row>
    <row r="163" spans="2:11" ht="45" customHeight="1">
      <c r="B163" s="184"/>
      <c r="C163" s="312" t="s">
        <v>829</v>
      </c>
      <c r="D163" s="312"/>
      <c r="E163" s="312"/>
      <c r="F163" s="312"/>
      <c r="G163" s="312"/>
      <c r="H163" s="312"/>
      <c r="I163" s="312"/>
      <c r="J163" s="312"/>
      <c r="K163" s="185"/>
    </row>
    <row r="164" spans="2:11" ht="17.25" customHeight="1">
      <c r="B164" s="184"/>
      <c r="C164" s="203" t="s">
        <v>758</v>
      </c>
      <c r="D164" s="203"/>
      <c r="E164" s="203"/>
      <c r="F164" s="203" t="s">
        <v>759</v>
      </c>
      <c r="G164" s="239"/>
      <c r="H164" s="240" t="s">
        <v>120</v>
      </c>
      <c r="I164" s="240" t="s">
        <v>66</v>
      </c>
      <c r="J164" s="203" t="s">
        <v>760</v>
      </c>
      <c r="K164" s="185"/>
    </row>
    <row r="165" spans="2:11" ht="17.25" customHeight="1">
      <c r="B165" s="186"/>
      <c r="C165" s="205" t="s">
        <v>761</v>
      </c>
      <c r="D165" s="205"/>
      <c r="E165" s="205"/>
      <c r="F165" s="206" t="s">
        <v>762</v>
      </c>
      <c r="G165" s="241"/>
      <c r="H165" s="242"/>
      <c r="I165" s="242"/>
      <c r="J165" s="205" t="s">
        <v>763</v>
      </c>
      <c r="K165" s="187"/>
    </row>
    <row r="166" spans="2:11" ht="5.25" customHeight="1">
      <c r="B166" s="211"/>
      <c r="C166" s="208"/>
      <c r="D166" s="208"/>
      <c r="E166" s="208"/>
      <c r="F166" s="208"/>
      <c r="G166" s="209"/>
      <c r="H166" s="208"/>
      <c r="I166" s="208"/>
      <c r="J166" s="208"/>
      <c r="K166" s="232"/>
    </row>
    <row r="167" spans="2:11" ht="15" customHeight="1">
      <c r="B167" s="211"/>
      <c r="C167" s="169" t="s">
        <v>767</v>
      </c>
      <c r="D167" s="169"/>
      <c r="E167" s="169"/>
      <c r="F167" s="210" t="s">
        <v>764</v>
      </c>
      <c r="G167" s="169"/>
      <c r="H167" s="169" t="s">
        <v>803</v>
      </c>
      <c r="I167" s="169" t="s">
        <v>766</v>
      </c>
      <c r="J167" s="169">
        <v>120</v>
      </c>
      <c r="K167" s="232"/>
    </row>
    <row r="168" spans="2:11" ht="15" customHeight="1">
      <c r="B168" s="211"/>
      <c r="C168" s="169" t="s">
        <v>812</v>
      </c>
      <c r="D168" s="169"/>
      <c r="E168" s="169"/>
      <c r="F168" s="210" t="s">
        <v>764</v>
      </c>
      <c r="G168" s="169"/>
      <c r="H168" s="169" t="s">
        <v>813</v>
      </c>
      <c r="I168" s="169" t="s">
        <v>766</v>
      </c>
      <c r="J168" s="169" t="s">
        <v>814</v>
      </c>
      <c r="K168" s="232"/>
    </row>
    <row r="169" spans="2:11" ht="15" customHeight="1">
      <c r="B169" s="211"/>
      <c r="C169" s="169" t="s">
        <v>717</v>
      </c>
      <c r="D169" s="169"/>
      <c r="E169" s="169"/>
      <c r="F169" s="210" t="s">
        <v>764</v>
      </c>
      <c r="G169" s="169"/>
      <c r="H169" s="169" t="s">
        <v>830</v>
      </c>
      <c r="I169" s="169" t="s">
        <v>766</v>
      </c>
      <c r="J169" s="169" t="s">
        <v>814</v>
      </c>
      <c r="K169" s="232"/>
    </row>
    <row r="170" spans="2:11" ht="15" customHeight="1">
      <c r="B170" s="211"/>
      <c r="C170" s="169" t="s">
        <v>769</v>
      </c>
      <c r="D170" s="169"/>
      <c r="E170" s="169"/>
      <c r="F170" s="210" t="s">
        <v>770</v>
      </c>
      <c r="G170" s="169"/>
      <c r="H170" s="169" t="s">
        <v>830</v>
      </c>
      <c r="I170" s="169" t="s">
        <v>766</v>
      </c>
      <c r="J170" s="169">
        <v>50</v>
      </c>
      <c r="K170" s="232"/>
    </row>
    <row r="171" spans="2:11" ht="15" customHeight="1">
      <c r="B171" s="211"/>
      <c r="C171" s="169" t="s">
        <v>772</v>
      </c>
      <c r="D171" s="169"/>
      <c r="E171" s="169"/>
      <c r="F171" s="210" t="s">
        <v>764</v>
      </c>
      <c r="G171" s="169"/>
      <c r="H171" s="169" t="s">
        <v>830</v>
      </c>
      <c r="I171" s="169" t="s">
        <v>774</v>
      </c>
      <c r="J171" s="169"/>
      <c r="K171" s="232"/>
    </row>
    <row r="172" spans="2:11" ht="15" customHeight="1">
      <c r="B172" s="211"/>
      <c r="C172" s="169" t="s">
        <v>783</v>
      </c>
      <c r="D172" s="169"/>
      <c r="E172" s="169"/>
      <c r="F172" s="210" t="s">
        <v>770</v>
      </c>
      <c r="G172" s="169"/>
      <c r="H172" s="169" t="s">
        <v>830</v>
      </c>
      <c r="I172" s="169" t="s">
        <v>766</v>
      </c>
      <c r="J172" s="169">
        <v>50</v>
      </c>
      <c r="K172" s="232"/>
    </row>
    <row r="173" spans="2:11" ht="15" customHeight="1">
      <c r="B173" s="211"/>
      <c r="C173" s="169" t="s">
        <v>791</v>
      </c>
      <c r="D173" s="169"/>
      <c r="E173" s="169"/>
      <c r="F173" s="210" t="s">
        <v>770</v>
      </c>
      <c r="G173" s="169"/>
      <c r="H173" s="169" t="s">
        <v>830</v>
      </c>
      <c r="I173" s="169" t="s">
        <v>766</v>
      </c>
      <c r="J173" s="169">
        <v>50</v>
      </c>
      <c r="K173" s="232"/>
    </row>
    <row r="174" spans="2:11" ht="15" customHeight="1">
      <c r="B174" s="211"/>
      <c r="C174" s="169" t="s">
        <v>789</v>
      </c>
      <c r="D174" s="169"/>
      <c r="E174" s="169"/>
      <c r="F174" s="210" t="s">
        <v>770</v>
      </c>
      <c r="G174" s="169"/>
      <c r="H174" s="169" t="s">
        <v>830</v>
      </c>
      <c r="I174" s="169" t="s">
        <v>766</v>
      </c>
      <c r="J174" s="169">
        <v>50</v>
      </c>
      <c r="K174" s="232"/>
    </row>
    <row r="175" spans="2:11" ht="15" customHeight="1">
      <c r="B175" s="211"/>
      <c r="C175" s="169" t="s">
        <v>119</v>
      </c>
      <c r="D175" s="169"/>
      <c r="E175" s="169"/>
      <c r="F175" s="210" t="s">
        <v>764</v>
      </c>
      <c r="G175" s="169"/>
      <c r="H175" s="169" t="s">
        <v>831</v>
      </c>
      <c r="I175" s="169" t="s">
        <v>832</v>
      </c>
      <c r="J175" s="169"/>
      <c r="K175" s="232"/>
    </row>
    <row r="176" spans="2:11" ht="15" customHeight="1">
      <c r="B176" s="211"/>
      <c r="C176" s="169" t="s">
        <v>66</v>
      </c>
      <c r="D176" s="169"/>
      <c r="E176" s="169"/>
      <c r="F176" s="210" t="s">
        <v>764</v>
      </c>
      <c r="G176" s="169"/>
      <c r="H176" s="169" t="s">
        <v>833</v>
      </c>
      <c r="I176" s="169" t="s">
        <v>834</v>
      </c>
      <c r="J176" s="169">
        <v>1</v>
      </c>
      <c r="K176" s="232"/>
    </row>
    <row r="177" spans="2:11" ht="15" customHeight="1">
      <c r="B177" s="211"/>
      <c r="C177" s="169" t="s">
        <v>62</v>
      </c>
      <c r="D177" s="169"/>
      <c r="E177" s="169"/>
      <c r="F177" s="210" t="s">
        <v>764</v>
      </c>
      <c r="G177" s="169"/>
      <c r="H177" s="169" t="s">
        <v>835</v>
      </c>
      <c r="I177" s="169" t="s">
        <v>766</v>
      </c>
      <c r="J177" s="169">
        <v>20</v>
      </c>
      <c r="K177" s="232"/>
    </row>
    <row r="178" spans="2:11" ht="15" customHeight="1">
      <c r="B178" s="211"/>
      <c r="C178" s="169" t="s">
        <v>120</v>
      </c>
      <c r="D178" s="169"/>
      <c r="E178" s="169"/>
      <c r="F178" s="210" t="s">
        <v>764</v>
      </c>
      <c r="G178" s="169"/>
      <c r="H178" s="169" t="s">
        <v>836</v>
      </c>
      <c r="I178" s="169" t="s">
        <v>766</v>
      </c>
      <c r="J178" s="169">
        <v>255</v>
      </c>
      <c r="K178" s="232"/>
    </row>
    <row r="179" spans="2:11" ht="15" customHeight="1">
      <c r="B179" s="211"/>
      <c r="C179" s="169" t="s">
        <v>121</v>
      </c>
      <c r="D179" s="169"/>
      <c r="E179" s="169"/>
      <c r="F179" s="210" t="s">
        <v>764</v>
      </c>
      <c r="G179" s="169"/>
      <c r="H179" s="169" t="s">
        <v>729</v>
      </c>
      <c r="I179" s="169" t="s">
        <v>766</v>
      </c>
      <c r="J179" s="169">
        <v>10</v>
      </c>
      <c r="K179" s="232"/>
    </row>
    <row r="180" spans="2:11" ht="15" customHeight="1">
      <c r="B180" s="211"/>
      <c r="C180" s="169" t="s">
        <v>122</v>
      </c>
      <c r="D180" s="169"/>
      <c r="E180" s="169"/>
      <c r="F180" s="210" t="s">
        <v>764</v>
      </c>
      <c r="G180" s="169"/>
      <c r="H180" s="169" t="s">
        <v>837</v>
      </c>
      <c r="I180" s="169" t="s">
        <v>798</v>
      </c>
      <c r="J180" s="169"/>
      <c r="K180" s="232"/>
    </row>
    <row r="181" spans="2:11" ht="15" customHeight="1">
      <c r="B181" s="211"/>
      <c r="C181" s="169" t="s">
        <v>838</v>
      </c>
      <c r="D181" s="169"/>
      <c r="E181" s="169"/>
      <c r="F181" s="210" t="s">
        <v>764</v>
      </c>
      <c r="G181" s="169"/>
      <c r="H181" s="169" t="s">
        <v>839</v>
      </c>
      <c r="I181" s="169" t="s">
        <v>798</v>
      </c>
      <c r="J181" s="169"/>
      <c r="K181" s="232"/>
    </row>
    <row r="182" spans="2:11" ht="15" customHeight="1">
      <c r="B182" s="211"/>
      <c r="C182" s="169" t="s">
        <v>827</v>
      </c>
      <c r="D182" s="169"/>
      <c r="E182" s="169"/>
      <c r="F182" s="210" t="s">
        <v>764</v>
      </c>
      <c r="G182" s="169"/>
      <c r="H182" s="169" t="s">
        <v>840</v>
      </c>
      <c r="I182" s="169" t="s">
        <v>798</v>
      </c>
      <c r="J182" s="169"/>
      <c r="K182" s="232"/>
    </row>
    <row r="183" spans="2:11" ht="15" customHeight="1">
      <c r="B183" s="211"/>
      <c r="C183" s="169" t="s">
        <v>125</v>
      </c>
      <c r="D183" s="169"/>
      <c r="E183" s="169"/>
      <c r="F183" s="210" t="s">
        <v>770</v>
      </c>
      <c r="G183" s="169"/>
      <c r="H183" s="169" t="s">
        <v>841</v>
      </c>
      <c r="I183" s="169" t="s">
        <v>766</v>
      </c>
      <c r="J183" s="169">
        <v>50</v>
      </c>
      <c r="K183" s="232"/>
    </row>
    <row r="184" spans="2:11" ht="15" customHeight="1">
      <c r="B184" s="237"/>
      <c r="C184" s="220"/>
      <c r="D184" s="220"/>
      <c r="E184" s="220"/>
      <c r="F184" s="220"/>
      <c r="G184" s="220"/>
      <c r="H184" s="220"/>
      <c r="I184" s="220"/>
      <c r="J184" s="220"/>
      <c r="K184" s="238"/>
    </row>
    <row r="185" spans="2:11" ht="18.75" customHeight="1">
      <c r="B185" s="168"/>
      <c r="C185" s="169"/>
      <c r="D185" s="169"/>
      <c r="E185" s="169"/>
      <c r="F185" s="210"/>
      <c r="G185" s="169"/>
      <c r="H185" s="169"/>
      <c r="I185" s="169"/>
      <c r="J185" s="169"/>
      <c r="K185" s="168"/>
    </row>
    <row r="186" spans="2:11" ht="18.75" customHeight="1">
      <c r="B186" s="197"/>
      <c r="C186" s="197"/>
      <c r="D186" s="197"/>
      <c r="E186" s="197"/>
      <c r="F186" s="197"/>
      <c r="G186" s="197"/>
      <c r="H186" s="197"/>
      <c r="I186" s="197"/>
      <c r="J186" s="197"/>
      <c r="K186" s="197"/>
    </row>
    <row r="187" spans="2:11" ht="13.5">
      <c r="B187" s="180"/>
      <c r="C187" s="181"/>
      <c r="D187" s="181"/>
      <c r="E187" s="181"/>
      <c r="F187" s="181"/>
      <c r="G187" s="181"/>
      <c r="H187" s="181"/>
      <c r="I187" s="181"/>
      <c r="J187" s="181"/>
      <c r="K187" s="182"/>
    </row>
    <row r="188" spans="2:11" ht="21">
      <c r="B188" s="184"/>
      <c r="C188" s="312" t="s">
        <v>842</v>
      </c>
      <c r="D188" s="312"/>
      <c r="E188" s="312"/>
      <c r="F188" s="312"/>
      <c r="G188" s="312"/>
      <c r="H188" s="312"/>
      <c r="I188" s="312"/>
      <c r="J188" s="312"/>
      <c r="K188" s="185"/>
    </row>
    <row r="189" spans="2:11" ht="25.5" customHeight="1">
      <c r="B189" s="184"/>
      <c r="C189" s="170" t="s">
        <v>843</v>
      </c>
      <c r="D189" s="170"/>
      <c r="E189" s="170"/>
      <c r="F189" s="170" t="s">
        <v>844</v>
      </c>
      <c r="G189" s="243"/>
      <c r="H189" s="317" t="s">
        <v>845</v>
      </c>
      <c r="I189" s="317"/>
      <c r="J189" s="317"/>
      <c r="K189" s="185"/>
    </row>
    <row r="190" spans="2:11" ht="5.25" customHeight="1">
      <c r="B190" s="211"/>
      <c r="C190" s="208"/>
      <c r="D190" s="208"/>
      <c r="E190" s="208"/>
      <c r="F190" s="208"/>
      <c r="G190" s="169"/>
      <c r="H190" s="208"/>
      <c r="I190" s="208"/>
      <c r="J190" s="208"/>
      <c r="K190" s="232"/>
    </row>
    <row r="191" spans="2:11" ht="15" customHeight="1">
      <c r="B191" s="211"/>
      <c r="C191" s="169" t="s">
        <v>846</v>
      </c>
      <c r="D191" s="169"/>
      <c r="E191" s="169"/>
      <c r="F191" s="210" t="s">
        <v>52</v>
      </c>
      <c r="G191" s="169"/>
      <c r="H191" s="316" t="s">
        <v>847</v>
      </c>
      <c r="I191" s="316"/>
      <c r="J191" s="316"/>
      <c r="K191" s="232"/>
    </row>
    <row r="192" spans="2:11" ht="15" customHeight="1">
      <c r="B192" s="211"/>
      <c r="C192" s="217"/>
      <c r="D192" s="169"/>
      <c r="E192" s="169"/>
      <c r="F192" s="210" t="s">
        <v>53</v>
      </c>
      <c r="G192" s="169"/>
      <c r="H192" s="316" t="s">
        <v>848</v>
      </c>
      <c r="I192" s="316"/>
      <c r="J192" s="316"/>
      <c r="K192" s="232"/>
    </row>
    <row r="193" spans="2:11" ht="15" customHeight="1">
      <c r="B193" s="211"/>
      <c r="C193" s="217"/>
      <c r="D193" s="169"/>
      <c r="E193" s="169"/>
      <c r="F193" s="210" t="s">
        <v>56</v>
      </c>
      <c r="G193" s="169"/>
      <c r="H193" s="316" t="s">
        <v>849</v>
      </c>
      <c r="I193" s="316"/>
      <c r="J193" s="316"/>
      <c r="K193" s="232"/>
    </row>
    <row r="194" spans="2:11" ht="15" customHeight="1">
      <c r="B194" s="211"/>
      <c r="C194" s="169"/>
      <c r="D194" s="169"/>
      <c r="E194" s="169"/>
      <c r="F194" s="210" t="s">
        <v>54</v>
      </c>
      <c r="G194" s="169"/>
      <c r="H194" s="316" t="s">
        <v>850</v>
      </c>
      <c r="I194" s="316"/>
      <c r="J194" s="316"/>
      <c r="K194" s="232"/>
    </row>
    <row r="195" spans="2:11" ht="15" customHeight="1">
      <c r="B195" s="211"/>
      <c r="C195" s="169"/>
      <c r="D195" s="169"/>
      <c r="E195" s="169"/>
      <c r="F195" s="210" t="s">
        <v>55</v>
      </c>
      <c r="G195" s="169"/>
      <c r="H195" s="316" t="s">
        <v>851</v>
      </c>
      <c r="I195" s="316"/>
      <c r="J195" s="316"/>
      <c r="K195" s="232"/>
    </row>
    <row r="196" spans="2:11" ht="15" customHeight="1">
      <c r="B196" s="211"/>
      <c r="C196" s="169"/>
      <c r="D196" s="169"/>
      <c r="E196" s="169"/>
      <c r="F196" s="210"/>
      <c r="G196" s="169"/>
      <c r="H196" s="169"/>
      <c r="I196" s="169"/>
      <c r="J196" s="169"/>
      <c r="K196" s="232"/>
    </row>
    <row r="197" spans="2:11" ht="15" customHeight="1">
      <c r="B197" s="211"/>
      <c r="C197" s="169" t="s">
        <v>810</v>
      </c>
      <c r="D197" s="169"/>
      <c r="E197" s="169"/>
      <c r="F197" s="210" t="s">
        <v>87</v>
      </c>
      <c r="G197" s="169"/>
      <c r="H197" s="316" t="s">
        <v>852</v>
      </c>
      <c r="I197" s="316"/>
      <c r="J197" s="316"/>
      <c r="K197" s="232"/>
    </row>
    <row r="198" spans="2:11" ht="15" customHeight="1">
      <c r="B198" s="211"/>
      <c r="C198" s="217"/>
      <c r="D198" s="169"/>
      <c r="E198" s="169"/>
      <c r="F198" s="210" t="s">
        <v>711</v>
      </c>
      <c r="G198" s="169"/>
      <c r="H198" s="316" t="s">
        <v>712</v>
      </c>
      <c r="I198" s="316"/>
      <c r="J198" s="316"/>
      <c r="K198" s="232"/>
    </row>
    <row r="199" spans="2:11" ht="15" customHeight="1">
      <c r="B199" s="211"/>
      <c r="C199" s="169"/>
      <c r="D199" s="169"/>
      <c r="E199" s="169"/>
      <c r="F199" s="210" t="s">
        <v>709</v>
      </c>
      <c r="G199" s="169"/>
      <c r="H199" s="316" t="s">
        <v>853</v>
      </c>
      <c r="I199" s="316"/>
      <c r="J199" s="316"/>
      <c r="K199" s="232"/>
    </row>
    <row r="200" spans="2:11" ht="15" customHeight="1">
      <c r="B200" s="244"/>
      <c r="C200" s="217"/>
      <c r="D200" s="217"/>
      <c r="E200" s="217"/>
      <c r="F200" s="210" t="s">
        <v>713</v>
      </c>
      <c r="G200" s="196"/>
      <c r="H200" s="318" t="s">
        <v>714</v>
      </c>
      <c r="I200" s="318"/>
      <c r="J200" s="318"/>
      <c r="K200" s="245"/>
    </row>
    <row r="201" spans="2:11" ht="15" customHeight="1">
      <c r="B201" s="244"/>
      <c r="C201" s="217"/>
      <c r="D201" s="217"/>
      <c r="E201" s="217"/>
      <c r="F201" s="210" t="s">
        <v>715</v>
      </c>
      <c r="G201" s="196"/>
      <c r="H201" s="318" t="s">
        <v>677</v>
      </c>
      <c r="I201" s="318"/>
      <c r="J201" s="318"/>
      <c r="K201" s="245"/>
    </row>
    <row r="202" spans="2:11" ht="15" customHeight="1">
      <c r="B202" s="244"/>
      <c r="C202" s="217"/>
      <c r="D202" s="217"/>
      <c r="E202" s="217"/>
      <c r="F202" s="246"/>
      <c r="G202" s="196"/>
      <c r="H202" s="247"/>
      <c r="I202" s="247"/>
      <c r="J202" s="247"/>
      <c r="K202" s="245"/>
    </row>
    <row r="203" spans="2:11" ht="15" customHeight="1">
      <c r="B203" s="244"/>
      <c r="C203" s="169" t="s">
        <v>834</v>
      </c>
      <c r="D203" s="217"/>
      <c r="E203" s="217"/>
      <c r="F203" s="210">
        <v>1</v>
      </c>
      <c r="G203" s="196"/>
      <c r="H203" s="318" t="s">
        <v>854</v>
      </c>
      <c r="I203" s="318"/>
      <c r="J203" s="318"/>
      <c r="K203" s="245"/>
    </row>
    <row r="204" spans="2:11" ht="15" customHeight="1">
      <c r="B204" s="244"/>
      <c r="C204" s="217"/>
      <c r="D204" s="217"/>
      <c r="E204" s="217"/>
      <c r="F204" s="210">
        <v>2</v>
      </c>
      <c r="G204" s="196"/>
      <c r="H204" s="318" t="s">
        <v>855</v>
      </c>
      <c r="I204" s="318"/>
      <c r="J204" s="318"/>
      <c r="K204" s="245"/>
    </row>
    <row r="205" spans="2:11" ht="15" customHeight="1">
      <c r="B205" s="244"/>
      <c r="C205" s="217"/>
      <c r="D205" s="217"/>
      <c r="E205" s="217"/>
      <c r="F205" s="210">
        <v>3</v>
      </c>
      <c r="G205" s="196"/>
      <c r="H205" s="318" t="s">
        <v>856</v>
      </c>
      <c r="I205" s="318"/>
      <c r="J205" s="318"/>
      <c r="K205" s="245"/>
    </row>
    <row r="206" spans="2:11" ht="15" customHeight="1">
      <c r="B206" s="244"/>
      <c r="C206" s="217"/>
      <c r="D206" s="217"/>
      <c r="E206" s="217"/>
      <c r="F206" s="210">
        <v>4</v>
      </c>
      <c r="G206" s="196"/>
      <c r="H206" s="318" t="s">
        <v>857</v>
      </c>
      <c r="I206" s="318"/>
      <c r="J206" s="318"/>
      <c r="K206" s="245"/>
    </row>
    <row r="207" spans="2:11" ht="12.75" customHeight="1">
      <c r="B207" s="248"/>
      <c r="C207" s="249"/>
      <c r="D207" s="249"/>
      <c r="E207" s="249"/>
      <c r="F207" s="249"/>
      <c r="G207" s="249"/>
      <c r="H207" s="249"/>
      <c r="I207" s="249"/>
      <c r="J207" s="249"/>
      <c r="K207" s="250"/>
    </row>
  </sheetData>
  <sheetProtection/>
  <mergeCells count="77">
    <mergeCell ref="H206:J206"/>
    <mergeCell ref="H204:J204"/>
    <mergeCell ref="H199:J199"/>
    <mergeCell ref="H194:J194"/>
    <mergeCell ref="H201:J201"/>
    <mergeCell ref="H200:J200"/>
    <mergeCell ref="H203:J203"/>
    <mergeCell ref="H205:J205"/>
    <mergeCell ref="H192:J192"/>
    <mergeCell ref="H198:J198"/>
    <mergeCell ref="C188:J188"/>
    <mergeCell ref="H197:J197"/>
    <mergeCell ref="H195:J195"/>
    <mergeCell ref="H193:J193"/>
    <mergeCell ref="H191:J191"/>
    <mergeCell ref="H189:J189"/>
    <mergeCell ref="D65:J65"/>
    <mergeCell ref="C100:J100"/>
    <mergeCell ref="D61:J61"/>
    <mergeCell ref="C163:J163"/>
    <mergeCell ref="C120:J120"/>
    <mergeCell ref="C145:J145"/>
    <mergeCell ref="D66:J66"/>
    <mergeCell ref="D67:J67"/>
    <mergeCell ref="D68:J68"/>
    <mergeCell ref="C73:J73"/>
    <mergeCell ref="D59:J59"/>
    <mergeCell ref="D60:J60"/>
    <mergeCell ref="D63:J63"/>
    <mergeCell ref="D64:J64"/>
    <mergeCell ref="C55:J55"/>
    <mergeCell ref="D56:J56"/>
    <mergeCell ref="D57:J57"/>
    <mergeCell ref="D58:J58"/>
    <mergeCell ref="D49:J49"/>
    <mergeCell ref="C50:J50"/>
    <mergeCell ref="C52:J52"/>
    <mergeCell ref="C53:J53"/>
    <mergeCell ref="D45:J45"/>
    <mergeCell ref="E46:J46"/>
    <mergeCell ref="E47:J47"/>
    <mergeCell ref="E48:J48"/>
    <mergeCell ref="G40:J40"/>
    <mergeCell ref="G41:J41"/>
    <mergeCell ref="G42:J42"/>
    <mergeCell ref="G43:J43"/>
    <mergeCell ref="G36:J36"/>
    <mergeCell ref="G37:J37"/>
    <mergeCell ref="G38:J38"/>
    <mergeCell ref="G39:J39"/>
    <mergeCell ref="D32:J32"/>
    <mergeCell ref="D33:J33"/>
    <mergeCell ref="G34:J34"/>
    <mergeCell ref="G35:J35"/>
    <mergeCell ref="D26:J26"/>
    <mergeCell ref="D28:J28"/>
    <mergeCell ref="D29:J29"/>
    <mergeCell ref="D31:J31"/>
    <mergeCell ref="F18:J18"/>
    <mergeCell ref="F21:J21"/>
    <mergeCell ref="C23:J23"/>
    <mergeCell ref="D25:J25"/>
    <mergeCell ref="C24:J24"/>
    <mergeCell ref="D14:J14"/>
    <mergeCell ref="D15:J15"/>
    <mergeCell ref="F16:J16"/>
    <mergeCell ref="F17:J17"/>
    <mergeCell ref="D11:J11"/>
    <mergeCell ref="F19:J19"/>
    <mergeCell ref="F20:J20"/>
    <mergeCell ref="C3:J3"/>
    <mergeCell ref="C4:J4"/>
    <mergeCell ref="C6:J6"/>
    <mergeCell ref="C7:J7"/>
    <mergeCell ref="C9:J9"/>
    <mergeCell ref="D10:J10"/>
    <mergeCell ref="D13:J13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N13" sqref="AN13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76" t="s">
        <v>2</v>
      </c>
      <c r="B1" s="177"/>
      <c r="C1" s="177"/>
      <c r="D1" s="178" t="s">
        <v>3</v>
      </c>
      <c r="E1" s="177"/>
      <c r="F1" s="177"/>
      <c r="G1" s="177"/>
      <c r="H1" s="177"/>
      <c r="I1" s="177"/>
      <c r="J1" s="177"/>
      <c r="K1" s="179" t="s">
        <v>694</v>
      </c>
      <c r="L1" s="179"/>
      <c r="M1" s="179"/>
      <c r="N1" s="179"/>
      <c r="O1" s="179"/>
      <c r="P1" s="179"/>
      <c r="Q1" s="179"/>
      <c r="R1" s="179"/>
      <c r="S1" s="179"/>
      <c r="T1" s="177"/>
      <c r="U1" s="177"/>
      <c r="V1" s="177"/>
      <c r="W1" s="179" t="s">
        <v>695</v>
      </c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2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4</v>
      </c>
      <c r="BB1" s="4" t="s">
        <v>5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6</v>
      </c>
      <c r="BU1" s="4" t="s">
        <v>6</v>
      </c>
      <c r="BV1" s="4" t="s">
        <v>7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5.25" customHeight="1">
      <c r="C2" s="2"/>
      <c r="AR2" s="295" t="s">
        <v>8</v>
      </c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S2" s="6" t="s">
        <v>9</v>
      </c>
      <c r="BT2" s="6" t="s">
        <v>10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9</v>
      </c>
      <c r="BT3" s="6" t="s">
        <v>11</v>
      </c>
    </row>
    <row r="4" spans="2:71" s="2" customFormat="1" ht="37.5" customHeight="1">
      <c r="B4" s="10"/>
      <c r="D4" s="11" t="s">
        <v>12</v>
      </c>
      <c r="AQ4" s="12"/>
      <c r="AS4" s="13" t="s">
        <v>13</v>
      </c>
      <c r="BE4" s="14" t="s">
        <v>14</v>
      </c>
      <c r="BS4" s="6" t="s">
        <v>15</v>
      </c>
    </row>
    <row r="5" spans="2:71" s="2" customFormat="1" ht="15" customHeight="1">
      <c r="B5" s="10"/>
      <c r="D5" s="15" t="s">
        <v>16</v>
      </c>
      <c r="K5" s="282" t="s">
        <v>17</v>
      </c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Q5" s="12"/>
      <c r="BE5" s="284" t="s">
        <v>18</v>
      </c>
      <c r="BS5" s="6" t="s">
        <v>9</v>
      </c>
    </row>
    <row r="6" spans="2:71" s="2" customFormat="1" ht="37.5" customHeight="1">
      <c r="B6" s="10"/>
      <c r="D6" s="17" t="s">
        <v>19</v>
      </c>
      <c r="K6" s="286" t="s">
        <v>20</v>
      </c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Q6" s="12"/>
      <c r="BE6" s="283"/>
      <c r="BS6" s="6" t="s">
        <v>21</v>
      </c>
    </row>
    <row r="7" spans="2:71" s="2" customFormat="1" ht="15" customHeight="1">
      <c r="B7" s="10"/>
      <c r="D7" s="18" t="s">
        <v>22</v>
      </c>
      <c r="K7" s="16" t="s">
        <v>23</v>
      </c>
      <c r="AK7" s="18" t="s">
        <v>24</v>
      </c>
      <c r="AN7" s="16" t="s">
        <v>25</v>
      </c>
      <c r="AQ7" s="12"/>
      <c r="BE7" s="283"/>
      <c r="BS7" s="6" t="s">
        <v>26</v>
      </c>
    </row>
    <row r="8" spans="2:71" s="2" customFormat="1" ht="15" customHeight="1">
      <c r="B8" s="10"/>
      <c r="D8" s="18" t="s">
        <v>27</v>
      </c>
      <c r="K8" s="16" t="s">
        <v>28</v>
      </c>
      <c r="AK8" s="18" t="s">
        <v>29</v>
      </c>
      <c r="AN8" s="19" t="s">
        <v>30</v>
      </c>
      <c r="AQ8" s="12"/>
      <c r="BE8" s="283"/>
      <c r="BS8" s="6" t="s">
        <v>31</v>
      </c>
    </row>
    <row r="9" spans="2:71" s="2" customFormat="1" ht="30" customHeight="1">
      <c r="B9" s="10"/>
      <c r="D9" s="15" t="s">
        <v>32</v>
      </c>
      <c r="K9" s="20" t="s">
        <v>33</v>
      </c>
      <c r="AK9" s="15" t="s">
        <v>34</v>
      </c>
      <c r="AN9" s="20" t="s">
        <v>35</v>
      </c>
      <c r="AQ9" s="12"/>
      <c r="BE9" s="283"/>
      <c r="BS9" s="6" t="s">
        <v>36</v>
      </c>
    </row>
    <row r="10" spans="2:71" s="2" customFormat="1" ht="15" customHeight="1">
      <c r="B10" s="10"/>
      <c r="D10" s="18" t="s">
        <v>37</v>
      </c>
      <c r="AK10" s="18" t="s">
        <v>38</v>
      </c>
      <c r="AM10" s="292">
        <v>2241806</v>
      </c>
      <c r="AN10" s="292"/>
      <c r="AQ10" s="12"/>
      <c r="BE10" s="283"/>
      <c r="BS10" s="6" t="s">
        <v>21</v>
      </c>
    </row>
    <row r="11" spans="2:71" s="2" customFormat="1" ht="19.5" customHeight="1">
      <c r="B11" s="10"/>
      <c r="E11" s="16" t="s">
        <v>965</v>
      </c>
      <c r="AK11" s="18" t="s">
        <v>39</v>
      </c>
      <c r="AN11" s="16" t="s">
        <v>966</v>
      </c>
      <c r="AQ11" s="12"/>
      <c r="BE11" s="283"/>
      <c r="BS11" s="6" t="s">
        <v>21</v>
      </c>
    </row>
    <row r="12" spans="2:71" s="2" customFormat="1" ht="7.5" customHeight="1">
      <c r="B12" s="10"/>
      <c r="AQ12" s="12"/>
      <c r="BE12" s="283"/>
      <c r="BS12" s="6" t="s">
        <v>21</v>
      </c>
    </row>
    <row r="13" spans="2:71" s="2" customFormat="1" ht="15" customHeight="1">
      <c r="B13" s="10"/>
      <c r="D13" s="18" t="s">
        <v>40</v>
      </c>
      <c r="AK13" s="18" t="s">
        <v>38</v>
      </c>
      <c r="AN13" s="21" t="s">
        <v>41</v>
      </c>
      <c r="AQ13" s="12"/>
      <c r="BE13" s="283"/>
      <c r="BS13" s="6" t="s">
        <v>21</v>
      </c>
    </row>
    <row r="14" spans="2:71" s="2" customFormat="1" ht="15.75" customHeight="1">
      <c r="B14" s="10"/>
      <c r="E14" s="287" t="s">
        <v>41</v>
      </c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18" t="s">
        <v>39</v>
      </c>
      <c r="AN14" s="21" t="s">
        <v>41</v>
      </c>
      <c r="AQ14" s="12"/>
      <c r="BE14" s="283"/>
      <c r="BS14" s="6" t="s">
        <v>21</v>
      </c>
    </row>
    <row r="15" spans="2:71" s="2" customFormat="1" ht="7.5" customHeight="1">
      <c r="B15" s="10"/>
      <c r="AQ15" s="12"/>
      <c r="BE15" s="283"/>
      <c r="BS15" s="6" t="s">
        <v>6</v>
      </c>
    </row>
    <row r="16" spans="2:71" s="2" customFormat="1" ht="15" customHeight="1">
      <c r="B16" s="10"/>
      <c r="D16" s="18" t="s">
        <v>42</v>
      </c>
      <c r="AK16" s="18" t="s">
        <v>38</v>
      </c>
      <c r="AN16" s="16"/>
      <c r="AQ16" s="12"/>
      <c r="BE16" s="283"/>
      <c r="BS16" s="6" t="s">
        <v>6</v>
      </c>
    </row>
    <row r="17" spans="2:71" ht="19.5" customHeight="1">
      <c r="B17" s="10"/>
      <c r="E17" s="16" t="s">
        <v>43</v>
      </c>
      <c r="AK17" s="18" t="s">
        <v>39</v>
      </c>
      <c r="AN17" s="16"/>
      <c r="AQ17" s="12"/>
      <c r="BE17" s="283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44</v>
      </c>
    </row>
    <row r="18" spans="2:71" ht="7.5" customHeight="1">
      <c r="B18" s="10"/>
      <c r="AQ18" s="12"/>
      <c r="BE18" s="283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9</v>
      </c>
    </row>
    <row r="19" spans="2:71" ht="15" customHeight="1">
      <c r="B19" s="10"/>
      <c r="D19" s="18" t="s">
        <v>45</v>
      </c>
      <c r="AQ19" s="12"/>
      <c r="BE19" s="283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9</v>
      </c>
    </row>
    <row r="20" spans="2:71" ht="70.5" customHeight="1">
      <c r="B20" s="10"/>
      <c r="E20" s="288" t="s">
        <v>46</v>
      </c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283"/>
      <c r="AK20" s="283"/>
      <c r="AL20" s="283"/>
      <c r="AM20" s="283"/>
      <c r="AN20" s="283"/>
      <c r="AQ20" s="12"/>
      <c r="BE20" s="283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6" t="s">
        <v>6</v>
      </c>
    </row>
    <row r="21" spans="2:70" ht="7.5" customHeight="1">
      <c r="B21" s="10"/>
      <c r="AQ21" s="12"/>
      <c r="BE21" s="283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7.5" customHeight="1">
      <c r="B22" s="10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Q22" s="12"/>
      <c r="BE22" s="283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57" s="6" customFormat="1" ht="27" customHeight="1">
      <c r="B23" s="23"/>
      <c r="D23" s="24" t="s">
        <v>47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89">
        <f>ROUND($AG$51,2)</f>
        <v>0</v>
      </c>
      <c r="AL23" s="290"/>
      <c r="AM23" s="290"/>
      <c r="AN23" s="290"/>
      <c r="AO23" s="290"/>
      <c r="AQ23" s="26"/>
      <c r="BE23" s="285"/>
    </row>
    <row r="24" spans="2:57" s="6" customFormat="1" ht="7.5" customHeight="1">
      <c r="B24" s="23"/>
      <c r="AQ24" s="26"/>
      <c r="BE24" s="285"/>
    </row>
    <row r="25" spans="2:57" s="6" customFormat="1" ht="14.25" customHeight="1">
      <c r="B25" s="23"/>
      <c r="L25" s="291" t="s">
        <v>48</v>
      </c>
      <c r="M25" s="285"/>
      <c r="N25" s="285"/>
      <c r="O25" s="285"/>
      <c r="W25" s="291" t="s">
        <v>49</v>
      </c>
      <c r="X25" s="285"/>
      <c r="Y25" s="285"/>
      <c r="Z25" s="285"/>
      <c r="AA25" s="285"/>
      <c r="AB25" s="285"/>
      <c r="AC25" s="285"/>
      <c r="AD25" s="285"/>
      <c r="AE25" s="285"/>
      <c r="AK25" s="291" t="s">
        <v>50</v>
      </c>
      <c r="AL25" s="285"/>
      <c r="AM25" s="285"/>
      <c r="AN25" s="285"/>
      <c r="AO25" s="285"/>
      <c r="AQ25" s="26"/>
      <c r="BE25" s="285"/>
    </row>
    <row r="26" spans="2:57" s="6" customFormat="1" ht="15" customHeight="1">
      <c r="B26" s="28"/>
      <c r="D26" s="29" t="s">
        <v>51</v>
      </c>
      <c r="F26" s="29" t="s">
        <v>52</v>
      </c>
      <c r="L26" s="279">
        <v>0.21</v>
      </c>
      <c r="M26" s="280"/>
      <c r="N26" s="280"/>
      <c r="O26" s="280"/>
      <c r="W26" s="281">
        <f>ROUND($AZ$51,2)</f>
        <v>0</v>
      </c>
      <c r="X26" s="280"/>
      <c r="Y26" s="280"/>
      <c r="Z26" s="280"/>
      <c r="AA26" s="280"/>
      <c r="AB26" s="280"/>
      <c r="AC26" s="280"/>
      <c r="AD26" s="280"/>
      <c r="AE26" s="280"/>
      <c r="AK26" s="281">
        <f>ROUND($AV$51,2)</f>
        <v>0</v>
      </c>
      <c r="AL26" s="280"/>
      <c r="AM26" s="280"/>
      <c r="AN26" s="280"/>
      <c r="AO26" s="280"/>
      <c r="AQ26" s="30"/>
      <c r="BE26" s="280"/>
    </row>
    <row r="27" spans="2:57" s="6" customFormat="1" ht="15" customHeight="1">
      <c r="B27" s="28"/>
      <c r="F27" s="29" t="s">
        <v>53</v>
      </c>
      <c r="L27" s="279">
        <v>0.15</v>
      </c>
      <c r="M27" s="280"/>
      <c r="N27" s="280"/>
      <c r="O27" s="280"/>
      <c r="W27" s="281">
        <f>ROUND($BA$51,2)</f>
        <v>0</v>
      </c>
      <c r="X27" s="280"/>
      <c r="Y27" s="280"/>
      <c r="Z27" s="280"/>
      <c r="AA27" s="280"/>
      <c r="AB27" s="280"/>
      <c r="AC27" s="280"/>
      <c r="AD27" s="280"/>
      <c r="AE27" s="280"/>
      <c r="AK27" s="281">
        <f>ROUND($AW$51,2)</f>
        <v>0</v>
      </c>
      <c r="AL27" s="280"/>
      <c r="AM27" s="280"/>
      <c r="AN27" s="280"/>
      <c r="AO27" s="280"/>
      <c r="AQ27" s="30"/>
      <c r="BE27" s="280"/>
    </row>
    <row r="28" spans="2:57" s="6" customFormat="1" ht="15" customHeight="1" hidden="1">
      <c r="B28" s="28"/>
      <c r="F28" s="29" t="s">
        <v>54</v>
      </c>
      <c r="L28" s="279">
        <v>0.21</v>
      </c>
      <c r="M28" s="280"/>
      <c r="N28" s="280"/>
      <c r="O28" s="280"/>
      <c r="W28" s="281">
        <f>ROUND($BB$51,2)</f>
        <v>0</v>
      </c>
      <c r="X28" s="280"/>
      <c r="Y28" s="280"/>
      <c r="Z28" s="280"/>
      <c r="AA28" s="280"/>
      <c r="AB28" s="280"/>
      <c r="AC28" s="280"/>
      <c r="AD28" s="280"/>
      <c r="AE28" s="280"/>
      <c r="AK28" s="281">
        <v>0</v>
      </c>
      <c r="AL28" s="280"/>
      <c r="AM28" s="280"/>
      <c r="AN28" s="280"/>
      <c r="AO28" s="280"/>
      <c r="AQ28" s="30"/>
      <c r="BE28" s="280"/>
    </row>
    <row r="29" spans="2:57" s="6" customFormat="1" ht="15" customHeight="1" hidden="1">
      <c r="B29" s="28"/>
      <c r="F29" s="29" t="s">
        <v>55</v>
      </c>
      <c r="L29" s="279">
        <v>0.15</v>
      </c>
      <c r="M29" s="280"/>
      <c r="N29" s="280"/>
      <c r="O29" s="280"/>
      <c r="W29" s="281">
        <f>ROUND($BC$51,2)</f>
        <v>0</v>
      </c>
      <c r="X29" s="280"/>
      <c r="Y29" s="280"/>
      <c r="Z29" s="280"/>
      <c r="AA29" s="280"/>
      <c r="AB29" s="280"/>
      <c r="AC29" s="280"/>
      <c r="AD29" s="280"/>
      <c r="AE29" s="280"/>
      <c r="AK29" s="281">
        <v>0</v>
      </c>
      <c r="AL29" s="280"/>
      <c r="AM29" s="280"/>
      <c r="AN29" s="280"/>
      <c r="AO29" s="280"/>
      <c r="AQ29" s="30"/>
      <c r="BE29" s="280"/>
    </row>
    <row r="30" spans="2:57" s="6" customFormat="1" ht="15" customHeight="1" hidden="1">
      <c r="B30" s="28"/>
      <c r="F30" s="29" t="s">
        <v>56</v>
      </c>
      <c r="L30" s="279">
        <v>0</v>
      </c>
      <c r="M30" s="280"/>
      <c r="N30" s="280"/>
      <c r="O30" s="280"/>
      <c r="W30" s="281">
        <f>ROUND($BD$51,2)</f>
        <v>0</v>
      </c>
      <c r="X30" s="280"/>
      <c r="Y30" s="280"/>
      <c r="Z30" s="280"/>
      <c r="AA30" s="280"/>
      <c r="AB30" s="280"/>
      <c r="AC30" s="280"/>
      <c r="AD30" s="280"/>
      <c r="AE30" s="280"/>
      <c r="AK30" s="281">
        <v>0</v>
      </c>
      <c r="AL30" s="280"/>
      <c r="AM30" s="280"/>
      <c r="AN30" s="280"/>
      <c r="AO30" s="280"/>
      <c r="AQ30" s="30"/>
      <c r="BE30" s="280"/>
    </row>
    <row r="31" spans="2:57" s="6" customFormat="1" ht="7.5" customHeight="1">
      <c r="B31" s="23"/>
      <c r="AQ31" s="26"/>
      <c r="BE31" s="285"/>
    </row>
    <row r="32" spans="2:57" s="6" customFormat="1" ht="27" customHeight="1">
      <c r="B32" s="23"/>
      <c r="C32" s="31"/>
      <c r="D32" s="32" t="s">
        <v>57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4" t="s">
        <v>58</v>
      </c>
      <c r="U32" s="33"/>
      <c r="V32" s="33"/>
      <c r="W32" s="33"/>
      <c r="X32" s="273" t="s">
        <v>59</v>
      </c>
      <c r="Y32" s="274"/>
      <c r="Z32" s="274"/>
      <c r="AA32" s="274"/>
      <c r="AB32" s="274"/>
      <c r="AC32" s="33"/>
      <c r="AD32" s="33"/>
      <c r="AE32" s="33"/>
      <c r="AF32" s="33"/>
      <c r="AG32" s="33"/>
      <c r="AH32" s="33"/>
      <c r="AI32" s="33"/>
      <c r="AJ32" s="33"/>
      <c r="AK32" s="275">
        <f>ROUND(SUM($AK$23:$AK$30),2)</f>
        <v>0</v>
      </c>
      <c r="AL32" s="274"/>
      <c r="AM32" s="274"/>
      <c r="AN32" s="274"/>
      <c r="AO32" s="276"/>
      <c r="AP32" s="31"/>
      <c r="AQ32" s="36"/>
      <c r="BE32" s="285"/>
    </row>
    <row r="33" spans="2:43" s="6" customFormat="1" ht="7.5" customHeight="1">
      <c r="B33" s="23"/>
      <c r="AQ33" s="26"/>
    </row>
    <row r="34" spans="2:43" s="6" customFormat="1" ht="7.5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9"/>
    </row>
    <row r="38" spans="2:44" s="6" customFormat="1" ht="7.5" customHeight="1"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23"/>
    </row>
    <row r="39" spans="2:44" s="6" customFormat="1" ht="37.5" customHeight="1">
      <c r="B39" s="23"/>
      <c r="C39" s="11" t="s">
        <v>60</v>
      </c>
      <c r="AR39" s="23"/>
    </row>
    <row r="40" spans="2:44" s="6" customFormat="1" ht="7.5" customHeight="1">
      <c r="B40" s="23"/>
      <c r="AR40" s="23"/>
    </row>
    <row r="41" spans="2:44" s="16" customFormat="1" ht="15" customHeight="1">
      <c r="B41" s="42"/>
      <c r="C41" s="18" t="s">
        <v>16</v>
      </c>
      <c r="L41" s="16" t="str">
        <f>$K$5</f>
        <v>14122014c</v>
      </c>
      <c r="AR41" s="42"/>
    </row>
    <row r="42" spans="2:44" s="43" customFormat="1" ht="37.5" customHeight="1">
      <c r="B42" s="44"/>
      <c r="C42" s="43" t="s">
        <v>19</v>
      </c>
      <c r="L42" s="298" t="str">
        <f>$K$6</f>
        <v>Velké Přílepy A</v>
      </c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W42" s="285"/>
      <c r="X42" s="285"/>
      <c r="Y42" s="285"/>
      <c r="Z42" s="285"/>
      <c r="AA42" s="285"/>
      <c r="AB42" s="285"/>
      <c r="AC42" s="285"/>
      <c r="AD42" s="285"/>
      <c r="AE42" s="285"/>
      <c r="AF42" s="285"/>
      <c r="AG42" s="285"/>
      <c r="AH42" s="285"/>
      <c r="AI42" s="285"/>
      <c r="AJ42" s="285"/>
      <c r="AK42" s="285"/>
      <c r="AL42" s="285"/>
      <c r="AM42" s="285"/>
      <c r="AN42" s="285"/>
      <c r="AO42" s="285"/>
      <c r="AR42" s="44"/>
    </row>
    <row r="43" spans="2:44" s="6" customFormat="1" ht="7.5" customHeight="1">
      <c r="B43" s="23"/>
      <c r="AR43" s="23"/>
    </row>
    <row r="44" spans="2:44" s="6" customFormat="1" ht="15.75" customHeight="1">
      <c r="B44" s="23"/>
      <c r="C44" s="18" t="s">
        <v>27</v>
      </c>
      <c r="L44" s="45" t="str">
        <f>IF($K$8="","",$K$8)</f>
        <v>Velké Přílepy</v>
      </c>
      <c r="AI44" s="18" t="s">
        <v>29</v>
      </c>
      <c r="AM44" s="299" t="str">
        <f>IF($AN$8="","",$AN$8)</f>
        <v>14.12.2014</v>
      </c>
      <c r="AN44" s="285"/>
      <c r="AR44" s="23"/>
    </row>
    <row r="45" spans="2:44" s="6" customFormat="1" ht="7.5" customHeight="1">
      <c r="B45" s="23"/>
      <c r="AR45" s="23"/>
    </row>
    <row r="46" spans="2:56" s="6" customFormat="1" ht="18.75" customHeight="1">
      <c r="B46" s="23"/>
      <c r="C46" s="18" t="s">
        <v>37</v>
      </c>
      <c r="L46" s="16" t="str">
        <f>IF($E$11="","",$E$11)</f>
        <v>Obec Velké Přílepy</v>
      </c>
      <c r="AI46" s="18" t="s">
        <v>42</v>
      </c>
      <c r="AM46" s="282" t="str">
        <f>IF($E$17="","",$E$17)</f>
        <v>Ing.Zd.Fiedler</v>
      </c>
      <c r="AN46" s="285"/>
      <c r="AO46" s="285"/>
      <c r="AP46" s="285"/>
      <c r="AR46" s="23"/>
      <c r="AS46" s="300" t="s">
        <v>61</v>
      </c>
      <c r="AT46" s="301"/>
      <c r="AU46" s="47"/>
      <c r="AV46" s="47"/>
      <c r="AW46" s="47"/>
      <c r="AX46" s="47"/>
      <c r="AY46" s="47"/>
      <c r="AZ46" s="47"/>
      <c r="BA46" s="47"/>
      <c r="BB46" s="47"/>
      <c r="BC46" s="47"/>
      <c r="BD46" s="48"/>
    </row>
    <row r="47" spans="2:56" s="6" customFormat="1" ht="15.75" customHeight="1">
      <c r="B47" s="23"/>
      <c r="C47" s="18" t="s">
        <v>40</v>
      </c>
      <c r="L47" s="16">
        <f>IF($E$14="Vyplň údaj","",$E$14)</f>
      </c>
      <c r="AR47" s="23"/>
      <c r="AS47" s="302"/>
      <c r="AT47" s="285"/>
      <c r="BD47" s="50"/>
    </row>
    <row r="48" spans="2:56" s="6" customFormat="1" ht="12" customHeight="1">
      <c r="B48" s="23"/>
      <c r="AR48" s="23"/>
      <c r="AS48" s="302"/>
      <c r="AT48" s="285"/>
      <c r="BD48" s="50"/>
    </row>
    <row r="49" spans="2:57" s="6" customFormat="1" ht="30" customHeight="1">
      <c r="B49" s="23"/>
      <c r="C49" s="303" t="s">
        <v>62</v>
      </c>
      <c r="D49" s="274"/>
      <c r="E49" s="274"/>
      <c r="F49" s="274"/>
      <c r="G49" s="274"/>
      <c r="H49" s="33"/>
      <c r="I49" s="304" t="s">
        <v>63</v>
      </c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305" t="s">
        <v>64</v>
      </c>
      <c r="AH49" s="274"/>
      <c r="AI49" s="274"/>
      <c r="AJ49" s="274"/>
      <c r="AK49" s="274"/>
      <c r="AL49" s="274"/>
      <c r="AM49" s="274"/>
      <c r="AN49" s="304" t="s">
        <v>65</v>
      </c>
      <c r="AO49" s="274"/>
      <c r="AP49" s="274"/>
      <c r="AQ49" s="51" t="s">
        <v>66</v>
      </c>
      <c r="AR49" s="23"/>
      <c r="AS49" s="52" t="s">
        <v>67</v>
      </c>
      <c r="AT49" s="53" t="s">
        <v>68</v>
      </c>
      <c r="AU49" s="53" t="s">
        <v>69</v>
      </c>
      <c r="AV49" s="53" t="s">
        <v>70</v>
      </c>
      <c r="AW49" s="53" t="s">
        <v>71</v>
      </c>
      <c r="AX49" s="53" t="s">
        <v>72</v>
      </c>
      <c r="AY49" s="53" t="s">
        <v>73</v>
      </c>
      <c r="AZ49" s="53" t="s">
        <v>74</v>
      </c>
      <c r="BA49" s="53" t="s">
        <v>75</v>
      </c>
      <c r="BB49" s="53" t="s">
        <v>76</v>
      </c>
      <c r="BC49" s="53" t="s">
        <v>77</v>
      </c>
      <c r="BD49" s="54" t="s">
        <v>78</v>
      </c>
      <c r="BE49" s="55"/>
    </row>
    <row r="50" spans="2:56" s="6" customFormat="1" ht="12" customHeight="1">
      <c r="B50" s="23"/>
      <c r="AR50" s="23"/>
      <c r="AS50" s="56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8"/>
    </row>
    <row r="51" spans="2:90" s="43" customFormat="1" ht="33" customHeight="1">
      <c r="B51" s="44"/>
      <c r="C51" s="57" t="s">
        <v>79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293">
        <f>ROUND(SUM($AG$52:$AG$53),2)</f>
        <v>0</v>
      </c>
      <c r="AH51" s="294"/>
      <c r="AI51" s="294"/>
      <c r="AJ51" s="294"/>
      <c r="AK51" s="294"/>
      <c r="AL51" s="294"/>
      <c r="AM51" s="294"/>
      <c r="AN51" s="293">
        <f>ROUND(SUM($AG$51,$AT$51),2)</f>
        <v>0</v>
      </c>
      <c r="AO51" s="294"/>
      <c r="AP51" s="294"/>
      <c r="AQ51" s="59"/>
      <c r="AR51" s="44"/>
      <c r="AS51" s="60">
        <f>ROUND(SUM($AS$52:$AS$53),2)</f>
        <v>0</v>
      </c>
      <c r="AT51" s="61">
        <f>ROUND(SUM($AV$51:$AW$51),2)</f>
        <v>0</v>
      </c>
      <c r="AU51" s="62">
        <f>ROUND(SUM($AU$52:$AU$53),5)</f>
        <v>0</v>
      </c>
      <c r="AV51" s="61">
        <f>ROUND($AZ$51*$L$26,2)</f>
        <v>0</v>
      </c>
      <c r="AW51" s="61">
        <f>ROUND($BA$51*$L$27,2)</f>
        <v>0</v>
      </c>
      <c r="AX51" s="61">
        <f>ROUND($BB$51*$L$26,2)</f>
        <v>0</v>
      </c>
      <c r="AY51" s="61">
        <f>ROUND($BC$51*$L$27,2)</f>
        <v>0</v>
      </c>
      <c r="AZ51" s="61">
        <f>ROUND(SUM($AZ$52:$AZ$53),2)</f>
        <v>0</v>
      </c>
      <c r="BA51" s="61">
        <f>ROUND(SUM($BA$52:$BA$53),2)</f>
        <v>0</v>
      </c>
      <c r="BB51" s="61">
        <f>ROUND(SUM($BB$52:$BB$53),2)</f>
        <v>0</v>
      </c>
      <c r="BC51" s="61">
        <f>ROUND(SUM($BC$52:$BC$53),2)</f>
        <v>0</v>
      </c>
      <c r="BD51" s="63">
        <f>ROUND(SUM($BD$52:$BD$53),2)</f>
        <v>0</v>
      </c>
      <c r="BS51" s="43" t="s">
        <v>80</v>
      </c>
      <c r="BT51" s="43" t="s">
        <v>81</v>
      </c>
      <c r="BU51" s="64" t="s">
        <v>82</v>
      </c>
      <c r="BV51" s="43" t="s">
        <v>83</v>
      </c>
      <c r="BW51" s="43" t="s">
        <v>7</v>
      </c>
      <c r="BX51" s="43" t="s">
        <v>84</v>
      </c>
      <c r="CL51" s="43" t="s">
        <v>23</v>
      </c>
    </row>
    <row r="52" spans="1:91" s="65" customFormat="1" ht="28.5" customHeight="1">
      <c r="A52" s="173" t="s">
        <v>696</v>
      </c>
      <c r="B52" s="66"/>
      <c r="C52" s="67"/>
      <c r="D52" s="306" t="s">
        <v>85</v>
      </c>
      <c r="E52" s="307"/>
      <c r="F52" s="307"/>
      <c r="G52" s="307"/>
      <c r="H52" s="307"/>
      <c r="I52" s="67"/>
      <c r="J52" s="306" t="s">
        <v>86</v>
      </c>
      <c r="K52" s="307"/>
      <c r="L52" s="307"/>
      <c r="M52" s="307"/>
      <c r="N52" s="307"/>
      <c r="O52" s="307"/>
      <c r="P52" s="307"/>
      <c r="Q52" s="307"/>
      <c r="R52" s="307"/>
      <c r="S52" s="307"/>
      <c r="T52" s="307"/>
      <c r="U52" s="307"/>
      <c r="V52" s="307"/>
      <c r="W52" s="307"/>
      <c r="X52" s="307"/>
      <c r="Y52" s="307"/>
      <c r="Z52" s="307"/>
      <c r="AA52" s="307"/>
      <c r="AB52" s="307"/>
      <c r="AC52" s="307"/>
      <c r="AD52" s="307"/>
      <c r="AE52" s="307"/>
      <c r="AF52" s="307"/>
      <c r="AG52" s="296">
        <f>'A Soupis prací '!$J$27</f>
        <v>0</v>
      </c>
      <c r="AH52" s="297"/>
      <c r="AI52" s="297"/>
      <c r="AJ52" s="297"/>
      <c r="AK52" s="297"/>
      <c r="AL52" s="297"/>
      <c r="AM52" s="297"/>
      <c r="AN52" s="296">
        <f>ROUND(SUM($AG$52,$AT$52),2)</f>
        <v>0</v>
      </c>
      <c r="AO52" s="297"/>
      <c r="AP52" s="297"/>
      <c r="AQ52" s="68" t="s">
        <v>87</v>
      </c>
      <c r="AR52" s="66"/>
      <c r="AS52" s="69">
        <v>0</v>
      </c>
      <c r="AT52" s="70">
        <f>ROUND(SUM($AV$52:$AW$52),2)</f>
        <v>0</v>
      </c>
      <c r="AU52" s="71">
        <f>'A Soupis prací '!$P$93</f>
        <v>0</v>
      </c>
      <c r="AV52" s="70">
        <f>'A Soupis prací '!$J$30</f>
        <v>0</v>
      </c>
      <c r="AW52" s="70">
        <f>'A Soupis prací '!$J$31</f>
        <v>0</v>
      </c>
      <c r="AX52" s="70">
        <f>'A Soupis prací '!$J$32</f>
        <v>0</v>
      </c>
      <c r="AY52" s="70">
        <f>'A Soupis prací '!$J$33</f>
        <v>0</v>
      </c>
      <c r="AZ52" s="70">
        <f>'A Soupis prací '!$F$30</f>
        <v>0</v>
      </c>
      <c r="BA52" s="70">
        <f>'A Soupis prací '!$F$31</f>
        <v>0</v>
      </c>
      <c r="BB52" s="70">
        <f>'A Soupis prací '!$F$32</f>
        <v>0</v>
      </c>
      <c r="BC52" s="70">
        <f>'A Soupis prací '!$F$33</f>
        <v>0</v>
      </c>
      <c r="BD52" s="72">
        <f>'A Soupis prací '!$F$34</f>
        <v>0</v>
      </c>
      <c r="BT52" s="65" t="s">
        <v>26</v>
      </c>
      <c r="BV52" s="65" t="s">
        <v>83</v>
      </c>
      <c r="BW52" s="65" t="s">
        <v>88</v>
      </c>
      <c r="BX52" s="65" t="s">
        <v>7</v>
      </c>
      <c r="CL52" s="65" t="s">
        <v>23</v>
      </c>
      <c r="CM52" s="65" t="s">
        <v>25</v>
      </c>
    </row>
    <row r="53" spans="1:91" s="65" customFormat="1" ht="28.5" customHeight="1">
      <c r="A53" s="173" t="s">
        <v>696</v>
      </c>
      <c r="B53" s="66"/>
      <c r="C53" s="67"/>
      <c r="D53" s="306" t="s">
        <v>89</v>
      </c>
      <c r="E53" s="307"/>
      <c r="F53" s="307"/>
      <c r="G53" s="307"/>
      <c r="H53" s="307"/>
      <c r="I53" s="67"/>
      <c r="J53" s="306" t="s">
        <v>90</v>
      </c>
      <c r="K53" s="307"/>
      <c r="L53" s="307"/>
      <c r="M53" s="307"/>
      <c r="N53" s="307"/>
      <c r="O53" s="307"/>
      <c r="P53" s="307"/>
      <c r="Q53" s="307"/>
      <c r="R53" s="307"/>
      <c r="S53" s="307"/>
      <c r="T53" s="307"/>
      <c r="U53" s="307"/>
      <c r="V53" s="307"/>
      <c r="W53" s="307"/>
      <c r="X53" s="307"/>
      <c r="Y53" s="307"/>
      <c r="Z53" s="307"/>
      <c r="AA53" s="307"/>
      <c r="AB53" s="307"/>
      <c r="AC53" s="307"/>
      <c r="AD53" s="307"/>
      <c r="AE53" s="307"/>
      <c r="AF53" s="307"/>
      <c r="AG53" s="296">
        <f>'A VRN Ostatní'!$J$27</f>
        <v>0</v>
      </c>
      <c r="AH53" s="297"/>
      <c r="AI53" s="297"/>
      <c r="AJ53" s="297"/>
      <c r="AK53" s="297"/>
      <c r="AL53" s="297"/>
      <c r="AM53" s="297"/>
      <c r="AN53" s="296">
        <f>ROUND(SUM($AG$53,$AT$53),2)</f>
        <v>0</v>
      </c>
      <c r="AO53" s="297"/>
      <c r="AP53" s="297"/>
      <c r="AQ53" s="68" t="s">
        <v>87</v>
      </c>
      <c r="AR53" s="66"/>
      <c r="AS53" s="73">
        <v>0</v>
      </c>
      <c r="AT53" s="74">
        <f>ROUND(SUM($AV$53:$AW$53),2)</f>
        <v>0</v>
      </c>
      <c r="AU53" s="75">
        <f>'A VRN Ostatní'!$P$79</f>
        <v>0</v>
      </c>
      <c r="AV53" s="74">
        <f>'A VRN Ostatní'!$J$30</f>
        <v>0</v>
      </c>
      <c r="AW53" s="74">
        <f>'A VRN Ostatní'!$J$31</f>
        <v>0</v>
      </c>
      <c r="AX53" s="74">
        <f>'A VRN Ostatní'!$J$32</f>
        <v>0</v>
      </c>
      <c r="AY53" s="74">
        <f>'A VRN Ostatní'!$J$33</f>
        <v>0</v>
      </c>
      <c r="AZ53" s="74">
        <f>'A VRN Ostatní'!$F$30</f>
        <v>0</v>
      </c>
      <c r="BA53" s="74">
        <f>'A VRN Ostatní'!$F$31</f>
        <v>0</v>
      </c>
      <c r="BB53" s="74">
        <f>'A VRN Ostatní'!$F$32</f>
        <v>0</v>
      </c>
      <c r="BC53" s="74">
        <f>'A VRN Ostatní'!$F$33</f>
        <v>0</v>
      </c>
      <c r="BD53" s="76">
        <f>'A VRN Ostatní'!$F$34</f>
        <v>0</v>
      </c>
      <c r="BT53" s="65" t="s">
        <v>26</v>
      </c>
      <c r="BV53" s="65" t="s">
        <v>83</v>
      </c>
      <c r="BW53" s="65" t="s">
        <v>91</v>
      </c>
      <c r="BX53" s="65" t="s">
        <v>7</v>
      </c>
      <c r="CL53" s="65" t="s">
        <v>23</v>
      </c>
      <c r="CM53" s="65" t="s">
        <v>25</v>
      </c>
    </row>
    <row r="54" spans="2:44" s="6" customFormat="1" ht="30.75" customHeight="1">
      <c r="B54" s="23"/>
      <c r="AR54" s="23"/>
    </row>
    <row r="55" spans="2:44" s="6" customFormat="1" ht="7.5" customHeight="1"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23"/>
    </row>
  </sheetData>
  <sheetProtection/>
  <mergeCells count="46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J52:AF52"/>
    <mergeCell ref="L29:O29"/>
    <mergeCell ref="W29:AE29"/>
    <mergeCell ref="AK29:AO29"/>
    <mergeCell ref="W30:AE30"/>
    <mergeCell ref="AK30:AO30"/>
    <mergeCell ref="X32:AB32"/>
    <mergeCell ref="AK32:AO32"/>
    <mergeCell ref="L30:O30"/>
    <mergeCell ref="C49:G49"/>
    <mergeCell ref="I49:AF49"/>
    <mergeCell ref="AG49:AM49"/>
    <mergeCell ref="AN49:AP49"/>
    <mergeCell ref="D53:H53"/>
    <mergeCell ref="J53:AF53"/>
    <mergeCell ref="AN52:AP52"/>
    <mergeCell ref="AG52:AM52"/>
    <mergeCell ref="D52:H52"/>
    <mergeCell ref="AM10:AN10"/>
    <mergeCell ref="AG51:AM51"/>
    <mergeCell ref="AN51:AP51"/>
    <mergeCell ref="AR2:BE2"/>
    <mergeCell ref="AN53:AP53"/>
    <mergeCell ref="AG53:AM53"/>
    <mergeCell ref="L42:AO42"/>
    <mergeCell ref="AM44:AN44"/>
    <mergeCell ref="AM46:AP46"/>
    <mergeCell ref="AS46:AT48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14122014a - Velké Přílepy...'!C2" tooltip="14122014a - Velké Přílepy..." display="/"/>
    <hyperlink ref="A53" location="'14122014a1 - Velké přílep...'!C2" tooltip="14122014a1 - Velké přílep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1"/>
  <headerFooter alignWithMargins="0"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3"/>
  <sheetViews>
    <sheetView showGridLines="0" zoomScalePageLayoutView="0" workbookViewId="0" topLeftCell="A1">
      <pane ySplit="1" topLeftCell="A4" activePane="bottomLeft" state="frozen"/>
      <selection pane="topLeft" activeCell="A1" sqref="A1"/>
      <selection pane="bottomLeft" activeCell="E16" sqref="E16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74"/>
      <c r="C1" s="174"/>
      <c r="D1" s="175" t="s">
        <v>3</v>
      </c>
      <c r="E1" s="174"/>
      <c r="F1" s="167" t="s">
        <v>697</v>
      </c>
      <c r="G1" s="309" t="s">
        <v>698</v>
      </c>
      <c r="H1" s="309"/>
      <c r="I1" s="174"/>
      <c r="J1" s="167" t="s">
        <v>699</v>
      </c>
      <c r="K1" s="175" t="s">
        <v>92</v>
      </c>
      <c r="L1" s="167" t="s">
        <v>700</v>
      </c>
      <c r="M1" s="167"/>
      <c r="N1" s="167"/>
      <c r="O1" s="167"/>
      <c r="P1" s="167"/>
      <c r="Q1" s="167"/>
      <c r="R1" s="167"/>
      <c r="S1" s="167"/>
      <c r="T1" s="167"/>
      <c r="U1" s="172"/>
      <c r="V1" s="17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95" t="s">
        <v>8</v>
      </c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2" t="s">
        <v>88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25</v>
      </c>
    </row>
    <row r="4" spans="2:46" s="2" customFormat="1" ht="37.5" customHeight="1">
      <c r="B4" s="10"/>
      <c r="D4" s="11" t="s">
        <v>93</v>
      </c>
      <c r="K4" s="12"/>
      <c r="M4" s="13" t="s">
        <v>13</v>
      </c>
      <c r="AT4" s="2" t="s">
        <v>6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19</v>
      </c>
      <c r="K6" s="12"/>
    </row>
    <row r="7" spans="2:11" s="2" customFormat="1" ht="15.75" customHeight="1">
      <c r="B7" s="10"/>
      <c r="E7" s="308" t="str">
        <f>'A Rekapitulace stavby'!$K$6</f>
        <v>Velké Přílepy A</v>
      </c>
      <c r="F7" s="283"/>
      <c r="G7" s="283"/>
      <c r="H7" s="283"/>
      <c r="K7" s="12"/>
    </row>
    <row r="8" spans="2:11" s="6" customFormat="1" ht="15.75" customHeight="1">
      <c r="B8" s="23"/>
      <c r="D8" s="18" t="s">
        <v>94</v>
      </c>
      <c r="K8" s="26"/>
    </row>
    <row r="9" spans="2:11" s="6" customFormat="1" ht="37.5" customHeight="1">
      <c r="B9" s="23"/>
      <c r="E9" s="298" t="s">
        <v>95</v>
      </c>
      <c r="F9" s="285"/>
      <c r="G9" s="285"/>
      <c r="H9" s="285"/>
      <c r="K9" s="26"/>
    </row>
    <row r="10" spans="2:11" s="6" customFormat="1" ht="14.25" customHeight="1">
      <c r="B10" s="23"/>
      <c r="K10" s="26"/>
    </row>
    <row r="11" spans="2:11" s="6" customFormat="1" ht="15" customHeight="1">
      <c r="B11" s="23"/>
      <c r="D11" s="18" t="s">
        <v>22</v>
      </c>
      <c r="F11" s="16" t="s">
        <v>23</v>
      </c>
      <c r="I11" s="18" t="s">
        <v>24</v>
      </c>
      <c r="J11" s="16" t="s">
        <v>25</v>
      </c>
      <c r="K11" s="26"/>
    </row>
    <row r="12" spans="2:11" s="6" customFormat="1" ht="15" customHeight="1">
      <c r="B12" s="23"/>
      <c r="D12" s="18" t="s">
        <v>27</v>
      </c>
      <c r="F12" s="16" t="s">
        <v>28</v>
      </c>
      <c r="I12" s="18" t="s">
        <v>29</v>
      </c>
      <c r="J12" s="46" t="str">
        <f>'A Rekapitulace stavby'!$AN$8</f>
        <v>14.12.2014</v>
      </c>
      <c r="K12" s="26"/>
    </row>
    <row r="13" spans="2:11" s="6" customFormat="1" ht="22.5" customHeight="1">
      <c r="B13" s="23"/>
      <c r="D13" s="15" t="s">
        <v>32</v>
      </c>
      <c r="F13" s="20" t="s">
        <v>33</v>
      </c>
      <c r="I13" s="15" t="s">
        <v>34</v>
      </c>
      <c r="J13" s="20" t="s">
        <v>35</v>
      </c>
      <c r="K13" s="26"/>
    </row>
    <row r="14" spans="2:11" s="6" customFormat="1" ht="15" customHeight="1">
      <c r="B14" s="23"/>
      <c r="D14" s="18" t="s">
        <v>37</v>
      </c>
      <c r="I14" s="18" t="s">
        <v>38</v>
      </c>
      <c r="J14" s="16"/>
      <c r="K14" s="26"/>
    </row>
    <row r="15" spans="2:11" s="6" customFormat="1" ht="18.75" customHeight="1">
      <c r="B15" s="23"/>
      <c r="E15" s="16" t="s">
        <v>967</v>
      </c>
      <c r="I15" s="18" t="s">
        <v>39</v>
      </c>
      <c r="J15" s="16"/>
      <c r="K15" s="26"/>
    </row>
    <row r="16" spans="2:11" s="6" customFormat="1" ht="7.5" customHeight="1">
      <c r="B16" s="23"/>
      <c r="K16" s="26"/>
    </row>
    <row r="17" spans="2:11" s="6" customFormat="1" ht="15" customHeight="1">
      <c r="B17" s="23"/>
      <c r="D17" s="18" t="s">
        <v>40</v>
      </c>
      <c r="I17" s="18" t="s">
        <v>38</v>
      </c>
      <c r="J17" s="16">
        <f>IF('A Rekapitulace stavby'!$AN$13="Vyplň údaj","",IF('A Rekapitulace stavby'!$AN$13="","",'A Rekapitulace stavby'!$AN$13))</f>
      </c>
      <c r="K17" s="26"/>
    </row>
    <row r="18" spans="2:11" s="6" customFormat="1" ht="18.75" customHeight="1">
      <c r="B18" s="23"/>
      <c r="E18" s="16">
        <f>IF('A Rekapitulace stavby'!$E$14="Vyplň údaj","",IF('A Rekapitulace stavby'!$E$14="","",'A Rekapitulace stavby'!$E$14))</f>
      </c>
      <c r="I18" s="18" t="s">
        <v>39</v>
      </c>
      <c r="J18" s="16">
        <f>IF('A Rekapitulace stavby'!$AN$14="Vyplň údaj","",IF('A Rekapitulace stavby'!$AN$14="","",'A Rekapitulace stavby'!$AN$14))</f>
      </c>
      <c r="K18" s="26"/>
    </row>
    <row r="19" spans="2:11" s="6" customFormat="1" ht="7.5" customHeight="1">
      <c r="B19" s="23"/>
      <c r="K19" s="26"/>
    </row>
    <row r="20" spans="2:11" s="6" customFormat="1" ht="15" customHeight="1">
      <c r="B20" s="23"/>
      <c r="D20" s="18" t="s">
        <v>42</v>
      </c>
      <c r="I20" s="18" t="s">
        <v>38</v>
      </c>
      <c r="J20" s="16"/>
      <c r="K20" s="26"/>
    </row>
    <row r="21" spans="2:11" s="6" customFormat="1" ht="18.75" customHeight="1">
      <c r="B21" s="23"/>
      <c r="E21" s="16" t="s">
        <v>43</v>
      </c>
      <c r="I21" s="18" t="s">
        <v>39</v>
      </c>
      <c r="J21" s="16"/>
      <c r="K21" s="26"/>
    </row>
    <row r="22" spans="2:11" s="6" customFormat="1" ht="7.5" customHeight="1">
      <c r="B22" s="23"/>
      <c r="K22" s="26"/>
    </row>
    <row r="23" spans="2:11" s="6" customFormat="1" ht="15" customHeight="1">
      <c r="B23" s="23"/>
      <c r="D23" s="18" t="s">
        <v>45</v>
      </c>
      <c r="K23" s="26"/>
    </row>
    <row r="24" spans="2:11" s="77" customFormat="1" ht="408" customHeight="1">
      <c r="B24" s="78"/>
      <c r="E24" s="288" t="s">
        <v>46</v>
      </c>
      <c r="F24" s="310"/>
      <c r="G24" s="310"/>
      <c r="H24" s="310"/>
      <c r="K24" s="79"/>
    </row>
    <row r="25" spans="2:11" s="6" customFormat="1" ht="7.5" customHeight="1">
      <c r="B25" s="23"/>
      <c r="K25" s="26"/>
    </row>
    <row r="26" spans="2:11" s="6" customFormat="1" ht="7.5" customHeight="1">
      <c r="B26" s="23"/>
      <c r="D26" s="47"/>
      <c r="E26" s="47"/>
      <c r="F26" s="47"/>
      <c r="G26" s="47"/>
      <c r="H26" s="47"/>
      <c r="I26" s="47"/>
      <c r="J26" s="47"/>
      <c r="K26" s="80"/>
    </row>
    <row r="27" spans="2:11" s="6" customFormat="1" ht="26.25" customHeight="1">
      <c r="B27" s="23"/>
      <c r="D27" s="81" t="s">
        <v>47</v>
      </c>
      <c r="J27" s="58">
        <f>ROUND($J$93,2)</f>
        <v>0</v>
      </c>
      <c r="K27" s="26"/>
    </row>
    <row r="28" spans="2:11" s="6" customFormat="1" ht="7.5" customHeight="1">
      <c r="B28" s="23"/>
      <c r="D28" s="47"/>
      <c r="E28" s="47"/>
      <c r="F28" s="47"/>
      <c r="G28" s="47"/>
      <c r="H28" s="47"/>
      <c r="I28" s="47"/>
      <c r="J28" s="47"/>
      <c r="K28" s="80"/>
    </row>
    <row r="29" spans="2:11" s="6" customFormat="1" ht="15" customHeight="1">
      <c r="B29" s="23"/>
      <c r="F29" s="27" t="s">
        <v>49</v>
      </c>
      <c r="I29" s="27" t="s">
        <v>48</v>
      </c>
      <c r="J29" s="27" t="s">
        <v>50</v>
      </c>
      <c r="K29" s="26"/>
    </row>
    <row r="30" spans="2:11" s="6" customFormat="1" ht="15" customHeight="1">
      <c r="B30" s="23"/>
      <c r="D30" s="29" t="s">
        <v>51</v>
      </c>
      <c r="E30" s="29" t="s">
        <v>52</v>
      </c>
      <c r="F30" s="82">
        <f>ROUND(SUM($BE$93:$BE$542),2)</f>
        <v>0</v>
      </c>
      <c r="I30" s="83">
        <v>0.21</v>
      </c>
      <c r="J30" s="82">
        <f>ROUND(SUM($BE$93:$BE$542)*$I$30,2)</f>
        <v>0</v>
      </c>
      <c r="K30" s="26"/>
    </row>
    <row r="31" spans="2:11" s="6" customFormat="1" ht="15" customHeight="1">
      <c r="B31" s="23"/>
      <c r="E31" s="29" t="s">
        <v>53</v>
      </c>
      <c r="F31" s="82">
        <f>ROUND(SUM($BF$93:$BF$542),2)</f>
        <v>0</v>
      </c>
      <c r="I31" s="83">
        <v>0.15</v>
      </c>
      <c r="J31" s="82">
        <f>ROUND(SUM($BF$93:$BF$542)*$I$31,2)</f>
        <v>0</v>
      </c>
      <c r="K31" s="26"/>
    </row>
    <row r="32" spans="2:11" s="6" customFormat="1" ht="15" customHeight="1" hidden="1">
      <c r="B32" s="23"/>
      <c r="E32" s="29" t="s">
        <v>54</v>
      </c>
      <c r="F32" s="82">
        <f>ROUND(SUM($BG$93:$BG$542),2)</f>
        <v>0</v>
      </c>
      <c r="I32" s="83">
        <v>0.21</v>
      </c>
      <c r="J32" s="82">
        <v>0</v>
      </c>
      <c r="K32" s="26"/>
    </row>
    <row r="33" spans="2:11" s="6" customFormat="1" ht="15" customHeight="1" hidden="1">
      <c r="B33" s="23"/>
      <c r="E33" s="29" t="s">
        <v>55</v>
      </c>
      <c r="F33" s="82">
        <f>ROUND(SUM($BH$93:$BH$542),2)</f>
        <v>0</v>
      </c>
      <c r="I33" s="83">
        <v>0.15</v>
      </c>
      <c r="J33" s="82">
        <v>0</v>
      </c>
      <c r="K33" s="26"/>
    </row>
    <row r="34" spans="2:11" s="6" customFormat="1" ht="15" customHeight="1" hidden="1">
      <c r="B34" s="23"/>
      <c r="E34" s="29" t="s">
        <v>56</v>
      </c>
      <c r="F34" s="82">
        <f>ROUND(SUM($BI$93:$BI$542),2)</f>
        <v>0</v>
      </c>
      <c r="I34" s="83">
        <v>0</v>
      </c>
      <c r="J34" s="82">
        <v>0</v>
      </c>
      <c r="K34" s="26"/>
    </row>
    <row r="35" spans="2:11" s="6" customFormat="1" ht="7.5" customHeight="1">
      <c r="B35" s="23"/>
      <c r="K35" s="26"/>
    </row>
    <row r="36" spans="2:11" s="6" customFormat="1" ht="26.25" customHeight="1">
      <c r="B36" s="23"/>
      <c r="C36" s="31"/>
      <c r="D36" s="32" t="s">
        <v>57</v>
      </c>
      <c r="E36" s="33"/>
      <c r="F36" s="33"/>
      <c r="G36" s="84" t="s">
        <v>58</v>
      </c>
      <c r="H36" s="34" t="s">
        <v>59</v>
      </c>
      <c r="I36" s="33"/>
      <c r="J36" s="35">
        <f>ROUND(SUM($J$27:$J$34),2)</f>
        <v>0</v>
      </c>
      <c r="K36" s="85"/>
    </row>
    <row r="37" spans="2:11" s="6" customFormat="1" ht="15" customHeight="1">
      <c r="B37" s="37"/>
      <c r="C37" s="38"/>
      <c r="D37" s="38"/>
      <c r="E37" s="38"/>
      <c r="F37" s="38"/>
      <c r="G37" s="38"/>
      <c r="H37" s="38"/>
      <c r="I37" s="38"/>
      <c r="J37" s="38"/>
      <c r="K37" s="39"/>
    </row>
    <row r="41" spans="2:11" s="6" customFormat="1" ht="7.5" customHeight="1">
      <c r="B41" s="40"/>
      <c r="C41" s="41"/>
      <c r="D41" s="41"/>
      <c r="E41" s="41"/>
      <c r="F41" s="41"/>
      <c r="G41" s="41"/>
      <c r="H41" s="41"/>
      <c r="I41" s="41"/>
      <c r="J41" s="41"/>
      <c r="K41" s="86"/>
    </row>
    <row r="42" spans="2:11" s="6" customFormat="1" ht="37.5" customHeight="1">
      <c r="B42" s="23"/>
      <c r="C42" s="11" t="s">
        <v>96</v>
      </c>
      <c r="K42" s="26"/>
    </row>
    <row r="43" spans="2:11" s="6" customFormat="1" ht="7.5" customHeight="1">
      <c r="B43" s="23"/>
      <c r="K43" s="26"/>
    </row>
    <row r="44" spans="2:11" s="6" customFormat="1" ht="15" customHeight="1">
      <c r="B44" s="23"/>
      <c r="C44" s="18" t="s">
        <v>19</v>
      </c>
      <c r="K44" s="26"/>
    </row>
    <row r="45" spans="2:11" s="6" customFormat="1" ht="16.5" customHeight="1">
      <c r="B45" s="23"/>
      <c r="E45" s="308" t="str">
        <f>$E$7</f>
        <v>Velké Přílepy A</v>
      </c>
      <c r="F45" s="285"/>
      <c r="G45" s="285"/>
      <c r="H45" s="285"/>
      <c r="K45" s="26"/>
    </row>
    <row r="46" spans="2:11" s="6" customFormat="1" ht="15" customHeight="1">
      <c r="B46" s="23"/>
      <c r="C46" s="18" t="s">
        <v>94</v>
      </c>
      <c r="K46" s="26"/>
    </row>
    <row r="47" spans="2:11" s="6" customFormat="1" ht="19.5" customHeight="1">
      <c r="B47" s="23"/>
      <c r="E47" s="298" t="str">
        <f>$E$9</f>
        <v>14122014a - Velké Přílepy_chodník část A</v>
      </c>
      <c r="F47" s="285"/>
      <c r="G47" s="285"/>
      <c r="H47" s="285"/>
      <c r="K47" s="26"/>
    </row>
    <row r="48" spans="2:11" s="6" customFormat="1" ht="7.5" customHeight="1">
      <c r="B48" s="23"/>
      <c r="K48" s="26"/>
    </row>
    <row r="49" spans="2:11" s="6" customFormat="1" ht="18.75" customHeight="1">
      <c r="B49" s="23"/>
      <c r="C49" s="18" t="s">
        <v>27</v>
      </c>
      <c r="F49" s="16" t="str">
        <f>$F$12</f>
        <v>Velké Přílepy</v>
      </c>
      <c r="I49" s="18" t="s">
        <v>29</v>
      </c>
      <c r="J49" s="46" t="str">
        <f>IF($J$12="","",$J$12)</f>
        <v>14.12.2014</v>
      </c>
      <c r="K49" s="26"/>
    </row>
    <row r="50" spans="2:11" s="6" customFormat="1" ht="7.5" customHeight="1">
      <c r="B50" s="23"/>
      <c r="K50" s="26"/>
    </row>
    <row r="51" spans="2:11" s="6" customFormat="1" ht="15.75" customHeight="1">
      <c r="B51" s="23"/>
      <c r="C51" s="18" t="s">
        <v>37</v>
      </c>
      <c r="F51" s="16" t="str">
        <f>$E$15</f>
        <v>Obec  Velké Přílepy</v>
      </c>
      <c r="I51" s="18" t="s">
        <v>42</v>
      </c>
      <c r="J51" s="16" t="str">
        <f>$E$21</f>
        <v>Ing.Zd.Fiedler</v>
      </c>
      <c r="K51" s="26"/>
    </row>
    <row r="52" spans="2:11" s="6" customFormat="1" ht="15" customHeight="1">
      <c r="B52" s="23"/>
      <c r="C52" s="18" t="s">
        <v>40</v>
      </c>
      <c r="F52" s="16">
        <f>IF($E$18="","",$E$18)</f>
      </c>
      <c r="K52" s="26"/>
    </row>
    <row r="53" spans="2:11" s="6" customFormat="1" ht="11.25" customHeight="1">
      <c r="B53" s="23"/>
      <c r="K53" s="26"/>
    </row>
    <row r="54" spans="2:11" s="6" customFormat="1" ht="30" customHeight="1">
      <c r="B54" s="23"/>
      <c r="C54" s="87" t="s">
        <v>97</v>
      </c>
      <c r="D54" s="31"/>
      <c r="E54" s="31"/>
      <c r="F54" s="31"/>
      <c r="G54" s="31"/>
      <c r="H54" s="31"/>
      <c r="I54" s="31"/>
      <c r="J54" s="88" t="s">
        <v>98</v>
      </c>
      <c r="K54" s="36"/>
    </row>
    <row r="55" spans="2:11" s="6" customFormat="1" ht="11.25" customHeight="1">
      <c r="B55" s="23"/>
      <c r="K55" s="26"/>
    </row>
    <row r="56" spans="2:47" s="6" customFormat="1" ht="30" customHeight="1">
      <c r="B56" s="23"/>
      <c r="C56" s="57" t="s">
        <v>99</v>
      </c>
      <c r="J56" s="58">
        <f>ROUND($J$93,2)</f>
        <v>0</v>
      </c>
      <c r="K56" s="26"/>
      <c r="AU56" s="6" t="s">
        <v>100</v>
      </c>
    </row>
    <row r="57" spans="2:11" s="64" customFormat="1" ht="25.5" customHeight="1">
      <c r="B57" s="89"/>
      <c r="D57" s="90" t="s">
        <v>101</v>
      </c>
      <c r="E57" s="90"/>
      <c r="F57" s="90"/>
      <c r="G57" s="90"/>
      <c r="H57" s="90"/>
      <c r="I57" s="90"/>
      <c r="J57" s="91">
        <f>ROUND($J$94,2)</f>
        <v>0</v>
      </c>
      <c r="K57" s="92"/>
    </row>
    <row r="58" spans="2:11" s="93" customFormat="1" ht="21" customHeight="1">
      <c r="B58" s="94"/>
      <c r="D58" s="95" t="s">
        <v>102</v>
      </c>
      <c r="E58" s="95"/>
      <c r="F58" s="95"/>
      <c r="G58" s="95"/>
      <c r="H58" s="95"/>
      <c r="I58" s="95"/>
      <c r="J58" s="96">
        <f>ROUND($J$95,2)</f>
        <v>0</v>
      </c>
      <c r="K58" s="97"/>
    </row>
    <row r="59" spans="2:11" s="93" customFormat="1" ht="21" customHeight="1">
      <c r="B59" s="94"/>
      <c r="D59" s="95" t="s">
        <v>103</v>
      </c>
      <c r="E59" s="95"/>
      <c r="F59" s="95"/>
      <c r="G59" s="95"/>
      <c r="H59" s="95"/>
      <c r="I59" s="95"/>
      <c r="J59" s="96">
        <f>ROUND($J$206,2)</f>
        <v>0</v>
      </c>
      <c r="K59" s="97"/>
    </row>
    <row r="60" spans="2:11" s="93" customFormat="1" ht="21" customHeight="1">
      <c r="B60" s="94"/>
      <c r="D60" s="95" t="s">
        <v>104</v>
      </c>
      <c r="E60" s="95"/>
      <c r="F60" s="95"/>
      <c r="G60" s="95"/>
      <c r="H60" s="95"/>
      <c r="I60" s="95"/>
      <c r="J60" s="96">
        <f>ROUND($J$217,2)</f>
        <v>0</v>
      </c>
      <c r="K60" s="97"/>
    </row>
    <row r="61" spans="2:11" s="93" customFormat="1" ht="21" customHeight="1">
      <c r="B61" s="94"/>
      <c r="D61" s="95" t="s">
        <v>105</v>
      </c>
      <c r="E61" s="95"/>
      <c r="F61" s="95"/>
      <c r="G61" s="95"/>
      <c r="H61" s="95"/>
      <c r="I61" s="95"/>
      <c r="J61" s="96">
        <f>ROUND($J$237,2)</f>
        <v>0</v>
      </c>
      <c r="K61" s="97"/>
    </row>
    <row r="62" spans="2:11" s="93" customFormat="1" ht="21" customHeight="1">
      <c r="B62" s="94"/>
      <c r="D62" s="95" t="s">
        <v>106</v>
      </c>
      <c r="E62" s="95"/>
      <c r="F62" s="95"/>
      <c r="G62" s="95"/>
      <c r="H62" s="95"/>
      <c r="I62" s="95"/>
      <c r="J62" s="96">
        <f>ROUND($J$243,2)</f>
        <v>0</v>
      </c>
      <c r="K62" s="97"/>
    </row>
    <row r="63" spans="2:11" s="93" customFormat="1" ht="21" customHeight="1">
      <c r="B63" s="94"/>
      <c r="D63" s="95" t="s">
        <v>107</v>
      </c>
      <c r="E63" s="95"/>
      <c r="F63" s="95"/>
      <c r="G63" s="95"/>
      <c r="H63" s="95"/>
      <c r="I63" s="95"/>
      <c r="J63" s="96">
        <f>ROUND($J$301,2)</f>
        <v>0</v>
      </c>
      <c r="K63" s="97"/>
    </row>
    <row r="64" spans="2:11" s="93" customFormat="1" ht="21" customHeight="1">
      <c r="B64" s="94"/>
      <c r="D64" s="95" t="s">
        <v>108</v>
      </c>
      <c r="E64" s="95"/>
      <c r="F64" s="95"/>
      <c r="G64" s="95"/>
      <c r="H64" s="95"/>
      <c r="I64" s="95"/>
      <c r="J64" s="96">
        <f>ROUND($J$399,2)</f>
        <v>0</v>
      </c>
      <c r="K64" s="97"/>
    </row>
    <row r="65" spans="2:11" s="93" customFormat="1" ht="21" customHeight="1">
      <c r="B65" s="94"/>
      <c r="D65" s="95" t="s">
        <v>109</v>
      </c>
      <c r="E65" s="95"/>
      <c r="F65" s="95"/>
      <c r="G65" s="95"/>
      <c r="H65" s="95"/>
      <c r="I65" s="95"/>
      <c r="J65" s="96">
        <f>ROUND($J$449,2)</f>
        <v>0</v>
      </c>
      <c r="K65" s="97"/>
    </row>
    <row r="66" spans="2:11" s="64" customFormat="1" ht="25.5" customHeight="1">
      <c r="B66" s="89"/>
      <c r="D66" s="90" t="s">
        <v>110</v>
      </c>
      <c r="E66" s="90"/>
      <c r="F66" s="90"/>
      <c r="G66" s="90"/>
      <c r="H66" s="90"/>
      <c r="I66" s="90"/>
      <c r="J66" s="91">
        <f>ROUND($J$452,2)</f>
        <v>0</v>
      </c>
      <c r="K66" s="92"/>
    </row>
    <row r="67" spans="2:11" s="93" customFormat="1" ht="21" customHeight="1">
      <c r="B67" s="94"/>
      <c r="D67" s="95" t="s">
        <v>111</v>
      </c>
      <c r="E67" s="95"/>
      <c r="F67" s="95"/>
      <c r="G67" s="95"/>
      <c r="H67" s="95"/>
      <c r="I67" s="95"/>
      <c r="J67" s="96">
        <f>ROUND($J$453,2)</f>
        <v>0</v>
      </c>
      <c r="K67" s="97"/>
    </row>
    <row r="68" spans="2:11" s="93" customFormat="1" ht="21" customHeight="1">
      <c r="B68" s="94"/>
      <c r="D68" s="95" t="s">
        <v>112</v>
      </c>
      <c r="E68" s="95"/>
      <c r="F68" s="95"/>
      <c r="G68" s="95"/>
      <c r="H68" s="95"/>
      <c r="I68" s="95"/>
      <c r="J68" s="96">
        <f>ROUND($J$458,2)</f>
        <v>0</v>
      </c>
      <c r="K68" s="97"/>
    </row>
    <row r="69" spans="2:11" s="93" customFormat="1" ht="21" customHeight="1">
      <c r="B69" s="94"/>
      <c r="D69" s="95" t="s">
        <v>113</v>
      </c>
      <c r="E69" s="95"/>
      <c r="F69" s="95"/>
      <c r="G69" s="95"/>
      <c r="H69" s="95"/>
      <c r="I69" s="95"/>
      <c r="J69" s="96">
        <f>ROUND($J$470,2)</f>
        <v>0</v>
      </c>
      <c r="K69" s="97"/>
    </row>
    <row r="70" spans="2:11" s="93" customFormat="1" ht="21" customHeight="1">
      <c r="B70" s="94"/>
      <c r="D70" s="95" t="s">
        <v>114</v>
      </c>
      <c r="E70" s="95"/>
      <c r="F70" s="95"/>
      <c r="G70" s="95"/>
      <c r="H70" s="95"/>
      <c r="I70" s="95"/>
      <c r="J70" s="96">
        <f>ROUND($J$496,2)</f>
        <v>0</v>
      </c>
      <c r="K70" s="97"/>
    </row>
    <row r="71" spans="2:11" s="93" customFormat="1" ht="21" customHeight="1">
      <c r="B71" s="94"/>
      <c r="D71" s="95" t="s">
        <v>115</v>
      </c>
      <c r="E71" s="95"/>
      <c r="F71" s="95"/>
      <c r="G71" s="95"/>
      <c r="H71" s="95"/>
      <c r="I71" s="95"/>
      <c r="J71" s="96">
        <f>ROUND($J$507,2)</f>
        <v>0</v>
      </c>
      <c r="K71" s="97"/>
    </row>
    <row r="72" spans="2:11" s="93" customFormat="1" ht="21" customHeight="1">
      <c r="B72" s="94"/>
      <c r="D72" s="95" t="s">
        <v>116</v>
      </c>
      <c r="E72" s="95"/>
      <c r="F72" s="95"/>
      <c r="G72" s="95"/>
      <c r="H72" s="95"/>
      <c r="I72" s="95"/>
      <c r="J72" s="96">
        <f>ROUND($J$524,2)</f>
        <v>0</v>
      </c>
      <c r="K72" s="97"/>
    </row>
    <row r="73" spans="2:11" s="93" customFormat="1" ht="21" customHeight="1">
      <c r="B73" s="94"/>
      <c r="D73" s="95" t="s">
        <v>117</v>
      </c>
      <c r="E73" s="95"/>
      <c r="F73" s="95"/>
      <c r="G73" s="95"/>
      <c r="H73" s="95"/>
      <c r="I73" s="95"/>
      <c r="J73" s="96">
        <f>ROUND($J$532,2)</f>
        <v>0</v>
      </c>
      <c r="K73" s="97"/>
    </row>
    <row r="74" spans="2:11" s="6" customFormat="1" ht="22.5" customHeight="1">
      <c r="B74" s="23"/>
      <c r="K74" s="26"/>
    </row>
    <row r="75" spans="2:11" s="6" customFormat="1" ht="7.5" customHeight="1">
      <c r="B75" s="37"/>
      <c r="C75" s="38"/>
      <c r="D75" s="38"/>
      <c r="E75" s="38"/>
      <c r="F75" s="38"/>
      <c r="G75" s="38"/>
      <c r="H75" s="38"/>
      <c r="I75" s="38"/>
      <c r="J75" s="38"/>
      <c r="K75" s="39"/>
    </row>
    <row r="79" spans="2:12" s="6" customFormat="1" ht="7.5" customHeight="1"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23"/>
    </row>
    <row r="80" spans="2:12" s="6" customFormat="1" ht="37.5" customHeight="1">
      <c r="B80" s="23"/>
      <c r="C80" s="11" t="s">
        <v>118</v>
      </c>
      <c r="L80" s="23"/>
    </row>
    <row r="81" spans="2:12" s="6" customFormat="1" ht="7.5" customHeight="1">
      <c r="B81" s="23"/>
      <c r="L81" s="23"/>
    </row>
    <row r="82" spans="2:12" s="6" customFormat="1" ht="15" customHeight="1">
      <c r="B82" s="23"/>
      <c r="C82" s="18" t="s">
        <v>19</v>
      </c>
      <c r="L82" s="23"/>
    </row>
    <row r="83" spans="2:12" s="6" customFormat="1" ht="16.5" customHeight="1">
      <c r="B83" s="23"/>
      <c r="E83" s="308" t="str">
        <f>$E$7</f>
        <v>Velké Přílepy A</v>
      </c>
      <c r="F83" s="285"/>
      <c r="G83" s="285"/>
      <c r="H83" s="285"/>
      <c r="L83" s="23"/>
    </row>
    <row r="84" spans="2:12" s="6" customFormat="1" ht="15" customHeight="1">
      <c r="B84" s="23"/>
      <c r="C84" s="18" t="s">
        <v>94</v>
      </c>
      <c r="L84" s="23"/>
    </row>
    <row r="85" spans="2:12" s="6" customFormat="1" ht="19.5" customHeight="1">
      <c r="B85" s="23"/>
      <c r="E85" s="298" t="str">
        <f>$E$9</f>
        <v>14122014a - Velké Přílepy_chodník část A</v>
      </c>
      <c r="F85" s="285"/>
      <c r="G85" s="285"/>
      <c r="H85" s="285"/>
      <c r="L85" s="23"/>
    </row>
    <row r="86" spans="2:12" s="6" customFormat="1" ht="7.5" customHeight="1">
      <c r="B86" s="23"/>
      <c r="L86" s="23"/>
    </row>
    <row r="87" spans="2:12" s="6" customFormat="1" ht="18.75" customHeight="1">
      <c r="B87" s="23"/>
      <c r="C87" s="18" t="s">
        <v>27</v>
      </c>
      <c r="F87" s="16" t="str">
        <f>$F$12</f>
        <v>Velké Přílepy</v>
      </c>
      <c r="I87" s="18" t="s">
        <v>29</v>
      </c>
      <c r="J87" s="46" t="str">
        <f>IF($J$12="","",$J$12)</f>
        <v>14.12.2014</v>
      </c>
      <c r="L87" s="23"/>
    </row>
    <row r="88" spans="2:12" s="6" customFormat="1" ht="7.5" customHeight="1">
      <c r="B88" s="23"/>
      <c r="L88" s="23"/>
    </row>
    <row r="89" spans="2:12" s="6" customFormat="1" ht="15.75" customHeight="1">
      <c r="B89" s="23"/>
      <c r="C89" s="18" t="s">
        <v>37</v>
      </c>
      <c r="F89" s="16" t="str">
        <f>$E$15</f>
        <v>Obec  Velké Přílepy</v>
      </c>
      <c r="I89" s="18" t="s">
        <v>42</v>
      </c>
      <c r="J89" s="16" t="str">
        <f>$E$21</f>
        <v>Ing.Zd.Fiedler</v>
      </c>
      <c r="L89" s="23"/>
    </row>
    <row r="90" spans="2:12" s="6" customFormat="1" ht="15" customHeight="1">
      <c r="B90" s="23"/>
      <c r="C90" s="18" t="s">
        <v>40</v>
      </c>
      <c r="F90" s="16">
        <f>IF($E$18="","",$E$18)</f>
      </c>
      <c r="L90" s="23"/>
    </row>
    <row r="91" spans="2:12" s="6" customFormat="1" ht="11.25" customHeight="1">
      <c r="B91" s="23"/>
      <c r="L91" s="23"/>
    </row>
    <row r="92" spans="2:20" s="98" customFormat="1" ht="30" customHeight="1">
      <c r="B92" s="99"/>
      <c r="C92" s="100" t="s">
        <v>119</v>
      </c>
      <c r="D92" s="101" t="s">
        <v>66</v>
      </c>
      <c r="E92" s="101" t="s">
        <v>62</v>
      </c>
      <c r="F92" s="101" t="s">
        <v>120</v>
      </c>
      <c r="G92" s="101" t="s">
        <v>121</v>
      </c>
      <c r="H92" s="101" t="s">
        <v>122</v>
      </c>
      <c r="I92" s="101" t="s">
        <v>123</v>
      </c>
      <c r="J92" s="101" t="s">
        <v>124</v>
      </c>
      <c r="K92" s="102" t="s">
        <v>125</v>
      </c>
      <c r="L92" s="99"/>
      <c r="M92" s="52" t="s">
        <v>126</v>
      </c>
      <c r="N92" s="53" t="s">
        <v>51</v>
      </c>
      <c r="O92" s="53" t="s">
        <v>127</v>
      </c>
      <c r="P92" s="53" t="s">
        <v>128</v>
      </c>
      <c r="Q92" s="53" t="s">
        <v>129</v>
      </c>
      <c r="R92" s="53" t="s">
        <v>130</v>
      </c>
      <c r="S92" s="53" t="s">
        <v>131</v>
      </c>
      <c r="T92" s="54" t="s">
        <v>132</v>
      </c>
    </row>
    <row r="93" spans="2:63" s="6" customFormat="1" ht="30" customHeight="1">
      <c r="B93" s="23"/>
      <c r="C93" s="57" t="s">
        <v>99</v>
      </c>
      <c r="J93" s="103">
        <f>$BK$93</f>
        <v>0</v>
      </c>
      <c r="L93" s="23"/>
      <c r="M93" s="56"/>
      <c r="N93" s="47"/>
      <c r="O93" s="47"/>
      <c r="P93" s="104">
        <f>$P$94+$P$452</f>
        <v>0</v>
      </c>
      <c r="Q93" s="47"/>
      <c r="R93" s="104">
        <f>$R$94+$R$452</f>
        <v>135.36529284000002</v>
      </c>
      <c r="S93" s="47"/>
      <c r="T93" s="105">
        <f>$T$94+$T$452</f>
        <v>255.20199999999997</v>
      </c>
      <c r="AT93" s="6" t="s">
        <v>80</v>
      </c>
      <c r="AU93" s="6" t="s">
        <v>100</v>
      </c>
      <c r="BK93" s="106">
        <f>$BK$94+$BK$452</f>
        <v>0</v>
      </c>
    </row>
    <row r="94" spans="2:63" s="107" customFormat="1" ht="37.5" customHeight="1">
      <c r="B94" s="108"/>
      <c r="D94" s="109" t="s">
        <v>80</v>
      </c>
      <c r="E94" s="110" t="s">
        <v>133</v>
      </c>
      <c r="F94" s="110" t="s">
        <v>134</v>
      </c>
      <c r="J94" s="111">
        <f>$BK$94</f>
        <v>0</v>
      </c>
      <c r="L94" s="108"/>
      <c r="M94" s="112"/>
      <c r="P94" s="113">
        <f>$P$95+$P$206+$P$217+$P$237+$P$243+$P$301+$P$399+$P$449</f>
        <v>0</v>
      </c>
      <c r="R94" s="113">
        <f>$R$95+$R$206+$R$217+$R$237+$R$243+$R$301+$R$399+$R$449</f>
        <v>135.36331784000004</v>
      </c>
      <c r="T94" s="114">
        <f>$T$95+$T$206+$T$217+$T$237+$T$243+$T$301+$T$399+$T$449</f>
        <v>255.20199999999997</v>
      </c>
      <c r="AR94" s="109" t="s">
        <v>26</v>
      </c>
      <c r="AT94" s="109" t="s">
        <v>80</v>
      </c>
      <c r="AU94" s="109" t="s">
        <v>81</v>
      </c>
      <c r="AY94" s="109" t="s">
        <v>135</v>
      </c>
      <c r="BK94" s="115">
        <f>$BK$95+$BK$206+$BK$217+$BK$237+$BK$243+$BK$301+$BK$399+$BK$449</f>
        <v>0</v>
      </c>
    </row>
    <row r="95" spans="2:63" s="107" customFormat="1" ht="21" customHeight="1">
      <c r="B95" s="108"/>
      <c r="D95" s="109" t="s">
        <v>80</v>
      </c>
      <c r="E95" s="116" t="s">
        <v>26</v>
      </c>
      <c r="F95" s="116" t="s">
        <v>136</v>
      </c>
      <c r="J95" s="117">
        <f>$BK$95</f>
        <v>0</v>
      </c>
      <c r="L95" s="108"/>
      <c r="M95" s="112"/>
      <c r="P95" s="113">
        <f>SUM($P$96:$P$205)</f>
        <v>0</v>
      </c>
      <c r="R95" s="113">
        <f>SUM($R$96:$R$205)</f>
        <v>1.68</v>
      </c>
      <c r="T95" s="114">
        <f>SUM($T$96:$T$205)</f>
        <v>254.55899999999997</v>
      </c>
      <c r="AR95" s="109" t="s">
        <v>26</v>
      </c>
      <c r="AT95" s="109" t="s">
        <v>80</v>
      </c>
      <c r="AU95" s="109" t="s">
        <v>26</v>
      </c>
      <c r="AY95" s="109" t="s">
        <v>135</v>
      </c>
      <c r="BK95" s="115">
        <f>SUM($BK$96:$BK$205)</f>
        <v>0</v>
      </c>
    </row>
    <row r="96" spans="2:65" s="6" customFormat="1" ht="15.75" customHeight="1">
      <c r="B96" s="23"/>
      <c r="C96" s="118" t="s">
        <v>26</v>
      </c>
      <c r="D96" s="118" t="s">
        <v>137</v>
      </c>
      <c r="E96" s="119" t="s">
        <v>138</v>
      </c>
      <c r="F96" s="120" t="s">
        <v>139</v>
      </c>
      <c r="G96" s="121" t="s">
        <v>140</v>
      </c>
      <c r="H96" s="122">
        <v>108</v>
      </c>
      <c r="I96" s="123"/>
      <c r="J96" s="124">
        <f>ROUND($I$96*$H$96,2)</f>
        <v>0</v>
      </c>
      <c r="K96" s="120" t="s">
        <v>150</v>
      </c>
      <c r="L96" s="23"/>
      <c r="M96" s="125"/>
      <c r="N96" s="126" t="s">
        <v>52</v>
      </c>
      <c r="Q96" s="127">
        <v>0</v>
      </c>
      <c r="R96" s="127">
        <f>$Q$96*$H$96</f>
        <v>0</v>
      </c>
      <c r="S96" s="127">
        <v>0.255</v>
      </c>
      <c r="T96" s="128">
        <f>$S$96*$H$96</f>
        <v>27.54</v>
      </c>
      <c r="AR96" s="77" t="s">
        <v>141</v>
      </c>
      <c r="AT96" s="77" t="s">
        <v>137</v>
      </c>
      <c r="AU96" s="77" t="s">
        <v>25</v>
      </c>
      <c r="AY96" s="6" t="s">
        <v>135</v>
      </c>
      <c r="BE96" s="129">
        <f>IF($N$96="základní",$J$96,0)</f>
        <v>0</v>
      </c>
      <c r="BF96" s="129">
        <f>IF($N$96="snížená",$J$96,0)</f>
        <v>0</v>
      </c>
      <c r="BG96" s="129">
        <f>IF($N$96="zákl. přenesená",$J$96,0)</f>
        <v>0</v>
      </c>
      <c r="BH96" s="129">
        <f>IF($N$96="sníž. přenesená",$J$96,0)</f>
        <v>0</v>
      </c>
      <c r="BI96" s="129">
        <f>IF($N$96="nulová",$J$96,0)</f>
        <v>0</v>
      </c>
      <c r="BJ96" s="77" t="s">
        <v>26</v>
      </c>
      <c r="BK96" s="129">
        <f>ROUND($I$96*$H$96,2)</f>
        <v>0</v>
      </c>
      <c r="BL96" s="77" t="s">
        <v>141</v>
      </c>
      <c r="BM96" s="77" t="s">
        <v>142</v>
      </c>
    </row>
    <row r="97" spans="2:47" s="6" customFormat="1" ht="16.5" customHeight="1">
      <c r="B97" s="23"/>
      <c r="D97" s="130" t="s">
        <v>143</v>
      </c>
      <c r="F97" s="131" t="s">
        <v>139</v>
      </c>
      <c r="L97" s="23"/>
      <c r="M97" s="49"/>
      <c r="T97" s="50"/>
      <c r="AT97" s="6" t="s">
        <v>143</v>
      </c>
      <c r="AU97" s="6" t="s">
        <v>25</v>
      </c>
    </row>
    <row r="98" spans="2:51" s="6" customFormat="1" ht="15.75" customHeight="1">
      <c r="B98" s="132"/>
      <c r="D98" s="133" t="s">
        <v>144</v>
      </c>
      <c r="E98" s="134"/>
      <c r="F98" s="135" t="s">
        <v>145</v>
      </c>
      <c r="H98" s="134"/>
      <c r="L98" s="132"/>
      <c r="M98" s="136"/>
      <c r="T98" s="137"/>
      <c r="AT98" s="134" t="s">
        <v>144</v>
      </c>
      <c r="AU98" s="134" t="s">
        <v>25</v>
      </c>
      <c r="AV98" s="134" t="s">
        <v>26</v>
      </c>
      <c r="AW98" s="134" t="s">
        <v>100</v>
      </c>
      <c r="AX98" s="134" t="s">
        <v>81</v>
      </c>
      <c r="AY98" s="134" t="s">
        <v>135</v>
      </c>
    </row>
    <row r="99" spans="2:51" s="6" customFormat="1" ht="15.75" customHeight="1">
      <c r="B99" s="138"/>
      <c r="D99" s="133" t="s">
        <v>144</v>
      </c>
      <c r="E99" s="139"/>
      <c r="F99" s="140" t="s">
        <v>146</v>
      </c>
      <c r="H99" s="141">
        <v>108</v>
      </c>
      <c r="L99" s="138"/>
      <c r="M99" s="142"/>
      <c r="T99" s="143"/>
      <c r="AT99" s="139" t="s">
        <v>144</v>
      </c>
      <c r="AU99" s="139" t="s">
        <v>25</v>
      </c>
      <c r="AV99" s="139" t="s">
        <v>25</v>
      </c>
      <c r="AW99" s="139" t="s">
        <v>100</v>
      </c>
      <c r="AX99" s="139" t="s">
        <v>81</v>
      </c>
      <c r="AY99" s="139" t="s">
        <v>135</v>
      </c>
    </row>
    <row r="100" spans="2:51" s="6" customFormat="1" ht="15.75" customHeight="1">
      <c r="B100" s="144"/>
      <c r="D100" s="133" t="s">
        <v>144</v>
      </c>
      <c r="E100" s="145"/>
      <c r="F100" s="146" t="s">
        <v>147</v>
      </c>
      <c r="H100" s="147">
        <v>108</v>
      </c>
      <c r="L100" s="144"/>
      <c r="M100" s="148"/>
      <c r="T100" s="149"/>
      <c r="AT100" s="145" t="s">
        <v>144</v>
      </c>
      <c r="AU100" s="145" t="s">
        <v>25</v>
      </c>
      <c r="AV100" s="145" t="s">
        <v>141</v>
      </c>
      <c r="AW100" s="145" t="s">
        <v>100</v>
      </c>
      <c r="AX100" s="145" t="s">
        <v>26</v>
      </c>
      <c r="AY100" s="145" t="s">
        <v>135</v>
      </c>
    </row>
    <row r="101" spans="2:65" s="6" customFormat="1" ht="15.75" customHeight="1">
      <c r="B101" s="23"/>
      <c r="C101" s="118" t="s">
        <v>25</v>
      </c>
      <c r="D101" s="118" t="s">
        <v>137</v>
      </c>
      <c r="E101" s="119" t="s">
        <v>148</v>
      </c>
      <c r="F101" s="120" t="s">
        <v>149</v>
      </c>
      <c r="G101" s="121" t="s">
        <v>140</v>
      </c>
      <c r="H101" s="122">
        <v>54</v>
      </c>
      <c r="I101" s="123"/>
      <c r="J101" s="124">
        <f>ROUND($I$101*$H$101,2)</f>
        <v>0</v>
      </c>
      <c r="K101" s="120" t="s">
        <v>150</v>
      </c>
      <c r="L101" s="23"/>
      <c r="M101" s="125"/>
      <c r="N101" s="126" t="s">
        <v>52</v>
      </c>
      <c r="Q101" s="127">
        <v>0</v>
      </c>
      <c r="R101" s="127">
        <f>$Q$101*$H$101</f>
        <v>0</v>
      </c>
      <c r="S101" s="127">
        <v>0.235</v>
      </c>
      <c r="T101" s="128">
        <f>$S$101*$H$101</f>
        <v>12.69</v>
      </c>
      <c r="AR101" s="77" t="s">
        <v>141</v>
      </c>
      <c r="AT101" s="77" t="s">
        <v>137</v>
      </c>
      <c r="AU101" s="77" t="s">
        <v>25</v>
      </c>
      <c r="AY101" s="6" t="s">
        <v>135</v>
      </c>
      <c r="BE101" s="129">
        <f>IF($N$101="základní",$J$101,0)</f>
        <v>0</v>
      </c>
      <c r="BF101" s="129">
        <f>IF($N$101="snížená",$J$101,0)</f>
        <v>0</v>
      </c>
      <c r="BG101" s="129">
        <f>IF($N$101="zákl. přenesená",$J$101,0)</f>
        <v>0</v>
      </c>
      <c r="BH101" s="129">
        <f>IF($N$101="sníž. přenesená",$J$101,0)</f>
        <v>0</v>
      </c>
      <c r="BI101" s="129">
        <f>IF($N$101="nulová",$J$101,0)</f>
        <v>0</v>
      </c>
      <c r="BJ101" s="77" t="s">
        <v>26</v>
      </c>
      <c r="BK101" s="129">
        <f>ROUND($I$101*$H$101,2)</f>
        <v>0</v>
      </c>
      <c r="BL101" s="77" t="s">
        <v>141</v>
      </c>
      <c r="BM101" s="77" t="s">
        <v>151</v>
      </c>
    </row>
    <row r="102" spans="2:47" s="6" customFormat="1" ht="27" customHeight="1">
      <c r="B102" s="23"/>
      <c r="D102" s="130" t="s">
        <v>143</v>
      </c>
      <c r="F102" s="131" t="s">
        <v>152</v>
      </c>
      <c r="L102" s="23"/>
      <c r="M102" s="49"/>
      <c r="T102" s="50"/>
      <c r="AT102" s="6" t="s">
        <v>143</v>
      </c>
      <c r="AU102" s="6" t="s">
        <v>25</v>
      </c>
    </row>
    <row r="103" spans="2:51" s="6" customFormat="1" ht="15.75" customHeight="1">
      <c r="B103" s="132"/>
      <c r="D103" s="133" t="s">
        <v>144</v>
      </c>
      <c r="E103" s="134"/>
      <c r="F103" s="135" t="s">
        <v>153</v>
      </c>
      <c r="H103" s="134"/>
      <c r="L103" s="132"/>
      <c r="M103" s="136"/>
      <c r="T103" s="137"/>
      <c r="AT103" s="134" t="s">
        <v>144</v>
      </c>
      <c r="AU103" s="134" t="s">
        <v>25</v>
      </c>
      <c r="AV103" s="134" t="s">
        <v>26</v>
      </c>
      <c r="AW103" s="134" t="s">
        <v>100</v>
      </c>
      <c r="AX103" s="134" t="s">
        <v>81</v>
      </c>
      <c r="AY103" s="134" t="s">
        <v>135</v>
      </c>
    </row>
    <row r="104" spans="2:51" s="6" customFormat="1" ht="15.75" customHeight="1">
      <c r="B104" s="138"/>
      <c r="D104" s="133" t="s">
        <v>144</v>
      </c>
      <c r="E104" s="139"/>
      <c r="F104" s="140" t="s">
        <v>154</v>
      </c>
      <c r="H104" s="141">
        <v>54</v>
      </c>
      <c r="L104" s="138"/>
      <c r="M104" s="142"/>
      <c r="T104" s="143"/>
      <c r="AT104" s="139" t="s">
        <v>144</v>
      </c>
      <c r="AU104" s="139" t="s">
        <v>25</v>
      </c>
      <c r="AV104" s="139" t="s">
        <v>25</v>
      </c>
      <c r="AW104" s="139" t="s">
        <v>100</v>
      </c>
      <c r="AX104" s="139" t="s">
        <v>81</v>
      </c>
      <c r="AY104" s="139" t="s">
        <v>135</v>
      </c>
    </row>
    <row r="105" spans="2:51" s="6" customFormat="1" ht="15.75" customHeight="1">
      <c r="B105" s="144"/>
      <c r="D105" s="133" t="s">
        <v>144</v>
      </c>
      <c r="E105" s="145"/>
      <c r="F105" s="146" t="s">
        <v>147</v>
      </c>
      <c r="H105" s="147">
        <v>54</v>
      </c>
      <c r="L105" s="144"/>
      <c r="M105" s="148"/>
      <c r="T105" s="149"/>
      <c r="AT105" s="145" t="s">
        <v>144</v>
      </c>
      <c r="AU105" s="145" t="s">
        <v>25</v>
      </c>
      <c r="AV105" s="145" t="s">
        <v>141</v>
      </c>
      <c r="AW105" s="145" t="s">
        <v>100</v>
      </c>
      <c r="AX105" s="145" t="s">
        <v>26</v>
      </c>
      <c r="AY105" s="145" t="s">
        <v>135</v>
      </c>
    </row>
    <row r="106" spans="2:65" s="6" customFormat="1" ht="15.75" customHeight="1">
      <c r="B106" s="23"/>
      <c r="C106" s="118" t="s">
        <v>155</v>
      </c>
      <c r="D106" s="118" t="s">
        <v>137</v>
      </c>
      <c r="E106" s="119" t="s">
        <v>156</v>
      </c>
      <c r="F106" s="120" t="s">
        <v>157</v>
      </c>
      <c r="G106" s="121" t="s">
        <v>140</v>
      </c>
      <c r="H106" s="122">
        <v>149</v>
      </c>
      <c r="I106" s="123"/>
      <c r="J106" s="124">
        <f>ROUND($I$106*$H$106,2)</f>
        <v>0</v>
      </c>
      <c r="K106" s="120" t="s">
        <v>150</v>
      </c>
      <c r="L106" s="23"/>
      <c r="M106" s="125"/>
      <c r="N106" s="126" t="s">
        <v>52</v>
      </c>
      <c r="Q106" s="127">
        <v>0</v>
      </c>
      <c r="R106" s="127">
        <f>$Q$106*$H$106</f>
        <v>0</v>
      </c>
      <c r="S106" s="127">
        <v>0.4</v>
      </c>
      <c r="T106" s="128">
        <f>$S$106*$H$106</f>
        <v>59.6</v>
      </c>
      <c r="AR106" s="77" t="s">
        <v>141</v>
      </c>
      <c r="AT106" s="77" t="s">
        <v>137</v>
      </c>
      <c r="AU106" s="77" t="s">
        <v>25</v>
      </c>
      <c r="AY106" s="6" t="s">
        <v>135</v>
      </c>
      <c r="BE106" s="129">
        <f>IF($N$106="základní",$J$106,0)</f>
        <v>0</v>
      </c>
      <c r="BF106" s="129">
        <f>IF($N$106="snížená",$J$106,0)</f>
        <v>0</v>
      </c>
      <c r="BG106" s="129">
        <f>IF($N$106="zákl. přenesená",$J$106,0)</f>
        <v>0</v>
      </c>
      <c r="BH106" s="129">
        <f>IF($N$106="sníž. přenesená",$J$106,0)</f>
        <v>0</v>
      </c>
      <c r="BI106" s="129">
        <f>IF($N$106="nulová",$J$106,0)</f>
        <v>0</v>
      </c>
      <c r="BJ106" s="77" t="s">
        <v>26</v>
      </c>
      <c r="BK106" s="129">
        <f>ROUND($I$106*$H$106,2)</f>
        <v>0</v>
      </c>
      <c r="BL106" s="77" t="s">
        <v>141</v>
      </c>
      <c r="BM106" s="77" t="s">
        <v>158</v>
      </c>
    </row>
    <row r="107" spans="2:47" s="6" customFormat="1" ht="27" customHeight="1">
      <c r="B107" s="23"/>
      <c r="D107" s="130" t="s">
        <v>143</v>
      </c>
      <c r="F107" s="131" t="s">
        <v>159</v>
      </c>
      <c r="L107" s="23"/>
      <c r="M107" s="49"/>
      <c r="T107" s="50"/>
      <c r="AT107" s="6" t="s">
        <v>143</v>
      </c>
      <c r="AU107" s="6" t="s">
        <v>25</v>
      </c>
    </row>
    <row r="108" spans="2:51" s="6" customFormat="1" ht="15.75" customHeight="1">
      <c r="B108" s="132"/>
      <c r="D108" s="133" t="s">
        <v>144</v>
      </c>
      <c r="E108" s="134"/>
      <c r="F108" s="135" t="s">
        <v>145</v>
      </c>
      <c r="H108" s="134"/>
      <c r="L108" s="132"/>
      <c r="M108" s="136"/>
      <c r="T108" s="137"/>
      <c r="AT108" s="134" t="s">
        <v>144</v>
      </c>
      <c r="AU108" s="134" t="s">
        <v>25</v>
      </c>
      <c r="AV108" s="134" t="s">
        <v>26</v>
      </c>
      <c r="AW108" s="134" t="s">
        <v>100</v>
      </c>
      <c r="AX108" s="134" t="s">
        <v>81</v>
      </c>
      <c r="AY108" s="134" t="s">
        <v>135</v>
      </c>
    </row>
    <row r="109" spans="2:51" s="6" customFormat="1" ht="15.75" customHeight="1">
      <c r="B109" s="138"/>
      <c r="D109" s="133" t="s">
        <v>144</v>
      </c>
      <c r="E109" s="139"/>
      <c r="F109" s="140" t="s">
        <v>160</v>
      </c>
      <c r="H109" s="141">
        <v>149</v>
      </c>
      <c r="L109" s="138"/>
      <c r="M109" s="142"/>
      <c r="T109" s="143"/>
      <c r="AT109" s="139" t="s">
        <v>144</v>
      </c>
      <c r="AU109" s="139" t="s">
        <v>25</v>
      </c>
      <c r="AV109" s="139" t="s">
        <v>25</v>
      </c>
      <c r="AW109" s="139" t="s">
        <v>100</v>
      </c>
      <c r="AX109" s="139" t="s">
        <v>81</v>
      </c>
      <c r="AY109" s="139" t="s">
        <v>135</v>
      </c>
    </row>
    <row r="110" spans="2:51" s="6" customFormat="1" ht="15.75" customHeight="1">
      <c r="B110" s="144"/>
      <c r="D110" s="133" t="s">
        <v>144</v>
      </c>
      <c r="E110" s="145"/>
      <c r="F110" s="146" t="s">
        <v>147</v>
      </c>
      <c r="H110" s="147">
        <v>149</v>
      </c>
      <c r="L110" s="144"/>
      <c r="M110" s="148"/>
      <c r="T110" s="149"/>
      <c r="AT110" s="145" t="s">
        <v>144</v>
      </c>
      <c r="AU110" s="145" t="s">
        <v>25</v>
      </c>
      <c r="AV110" s="145" t="s">
        <v>141</v>
      </c>
      <c r="AW110" s="145" t="s">
        <v>100</v>
      </c>
      <c r="AX110" s="145" t="s">
        <v>26</v>
      </c>
      <c r="AY110" s="145" t="s">
        <v>135</v>
      </c>
    </row>
    <row r="111" spans="2:65" s="6" customFormat="1" ht="15.75" customHeight="1">
      <c r="B111" s="23"/>
      <c r="C111" s="118" t="s">
        <v>141</v>
      </c>
      <c r="D111" s="118" t="s">
        <v>137</v>
      </c>
      <c r="E111" s="119" t="s">
        <v>161</v>
      </c>
      <c r="F111" s="120" t="s">
        <v>162</v>
      </c>
      <c r="G111" s="121" t="s">
        <v>140</v>
      </c>
      <c r="H111" s="122">
        <v>149</v>
      </c>
      <c r="I111" s="123"/>
      <c r="J111" s="124">
        <f>ROUND($I$111*$H$111,2)</f>
        <v>0</v>
      </c>
      <c r="K111" s="120" t="s">
        <v>150</v>
      </c>
      <c r="L111" s="23"/>
      <c r="M111" s="125"/>
      <c r="N111" s="126" t="s">
        <v>52</v>
      </c>
      <c r="Q111" s="127">
        <v>0</v>
      </c>
      <c r="R111" s="127">
        <f>$Q$111*$H$111</f>
        <v>0</v>
      </c>
      <c r="S111" s="127">
        <v>0.225</v>
      </c>
      <c r="T111" s="128">
        <f>$S$111*$H$111</f>
        <v>33.525</v>
      </c>
      <c r="AR111" s="77" t="s">
        <v>141</v>
      </c>
      <c r="AT111" s="77" t="s">
        <v>137</v>
      </c>
      <c r="AU111" s="77" t="s">
        <v>25</v>
      </c>
      <c r="AY111" s="6" t="s">
        <v>135</v>
      </c>
      <c r="BE111" s="129">
        <f>IF($N$111="základní",$J$111,0)</f>
        <v>0</v>
      </c>
      <c r="BF111" s="129">
        <f>IF($N$111="snížená",$J$111,0)</f>
        <v>0</v>
      </c>
      <c r="BG111" s="129">
        <f>IF($N$111="zákl. přenesená",$J$111,0)</f>
        <v>0</v>
      </c>
      <c r="BH111" s="129">
        <f>IF($N$111="sníž. přenesená",$J$111,0)</f>
        <v>0</v>
      </c>
      <c r="BI111" s="129">
        <f>IF($N$111="nulová",$J$111,0)</f>
        <v>0</v>
      </c>
      <c r="BJ111" s="77" t="s">
        <v>26</v>
      </c>
      <c r="BK111" s="129">
        <f>ROUND($I$111*$H$111,2)</f>
        <v>0</v>
      </c>
      <c r="BL111" s="77" t="s">
        <v>141</v>
      </c>
      <c r="BM111" s="77" t="s">
        <v>163</v>
      </c>
    </row>
    <row r="112" spans="2:47" s="6" customFormat="1" ht="27" customHeight="1">
      <c r="B112" s="23"/>
      <c r="D112" s="130" t="s">
        <v>143</v>
      </c>
      <c r="F112" s="131" t="s">
        <v>164</v>
      </c>
      <c r="L112" s="23"/>
      <c r="M112" s="49"/>
      <c r="T112" s="50"/>
      <c r="AT112" s="6" t="s">
        <v>143</v>
      </c>
      <c r="AU112" s="6" t="s">
        <v>25</v>
      </c>
    </row>
    <row r="113" spans="2:51" s="6" customFormat="1" ht="15.75" customHeight="1">
      <c r="B113" s="132"/>
      <c r="D113" s="133" t="s">
        <v>144</v>
      </c>
      <c r="E113" s="134"/>
      <c r="F113" s="135" t="s">
        <v>145</v>
      </c>
      <c r="H113" s="134"/>
      <c r="L113" s="132"/>
      <c r="M113" s="136"/>
      <c r="T113" s="137"/>
      <c r="AT113" s="134" t="s">
        <v>144</v>
      </c>
      <c r="AU113" s="134" t="s">
        <v>25</v>
      </c>
      <c r="AV113" s="134" t="s">
        <v>26</v>
      </c>
      <c r="AW113" s="134" t="s">
        <v>100</v>
      </c>
      <c r="AX113" s="134" t="s">
        <v>81</v>
      </c>
      <c r="AY113" s="134" t="s">
        <v>135</v>
      </c>
    </row>
    <row r="114" spans="2:51" s="6" customFormat="1" ht="15.75" customHeight="1">
      <c r="B114" s="138"/>
      <c r="D114" s="133" t="s">
        <v>144</v>
      </c>
      <c r="E114" s="139"/>
      <c r="F114" s="140" t="s">
        <v>160</v>
      </c>
      <c r="H114" s="141">
        <v>149</v>
      </c>
      <c r="L114" s="138"/>
      <c r="M114" s="142"/>
      <c r="T114" s="143"/>
      <c r="AT114" s="139" t="s">
        <v>144</v>
      </c>
      <c r="AU114" s="139" t="s">
        <v>25</v>
      </c>
      <c r="AV114" s="139" t="s">
        <v>25</v>
      </c>
      <c r="AW114" s="139" t="s">
        <v>100</v>
      </c>
      <c r="AX114" s="139" t="s">
        <v>81</v>
      </c>
      <c r="AY114" s="139" t="s">
        <v>135</v>
      </c>
    </row>
    <row r="115" spans="2:51" s="6" customFormat="1" ht="15.75" customHeight="1">
      <c r="B115" s="144"/>
      <c r="D115" s="133" t="s">
        <v>144</v>
      </c>
      <c r="E115" s="145"/>
      <c r="F115" s="146" t="s">
        <v>147</v>
      </c>
      <c r="H115" s="147">
        <v>149</v>
      </c>
      <c r="L115" s="144"/>
      <c r="M115" s="148"/>
      <c r="T115" s="149"/>
      <c r="AT115" s="145" t="s">
        <v>144</v>
      </c>
      <c r="AU115" s="145" t="s">
        <v>25</v>
      </c>
      <c r="AV115" s="145" t="s">
        <v>141</v>
      </c>
      <c r="AW115" s="145" t="s">
        <v>100</v>
      </c>
      <c r="AX115" s="145" t="s">
        <v>26</v>
      </c>
      <c r="AY115" s="145" t="s">
        <v>135</v>
      </c>
    </row>
    <row r="116" spans="2:65" s="6" customFormat="1" ht="15.75" customHeight="1">
      <c r="B116" s="23"/>
      <c r="C116" s="118" t="s">
        <v>165</v>
      </c>
      <c r="D116" s="118" t="s">
        <v>137</v>
      </c>
      <c r="E116" s="119" t="s">
        <v>166</v>
      </c>
      <c r="F116" s="120" t="s">
        <v>167</v>
      </c>
      <c r="G116" s="121" t="s">
        <v>140</v>
      </c>
      <c r="H116" s="122">
        <v>149</v>
      </c>
      <c r="I116" s="123"/>
      <c r="J116" s="124">
        <f>ROUND($I$116*$H$116,2)</f>
        <v>0</v>
      </c>
      <c r="K116" s="120" t="s">
        <v>150</v>
      </c>
      <c r="L116" s="23"/>
      <c r="M116" s="125"/>
      <c r="N116" s="126" t="s">
        <v>52</v>
      </c>
      <c r="Q116" s="127">
        <v>0</v>
      </c>
      <c r="R116" s="127">
        <f>$Q$116*$H$116</f>
        <v>0</v>
      </c>
      <c r="S116" s="127">
        <v>0.316</v>
      </c>
      <c r="T116" s="128">
        <f>$S$116*$H$116</f>
        <v>47.084</v>
      </c>
      <c r="AR116" s="77" t="s">
        <v>141</v>
      </c>
      <c r="AT116" s="77" t="s">
        <v>137</v>
      </c>
      <c r="AU116" s="77" t="s">
        <v>25</v>
      </c>
      <c r="AY116" s="6" t="s">
        <v>135</v>
      </c>
      <c r="BE116" s="129">
        <f>IF($N$116="základní",$J$116,0)</f>
        <v>0</v>
      </c>
      <c r="BF116" s="129">
        <f>IF($N$116="snížená",$J$116,0)</f>
        <v>0</v>
      </c>
      <c r="BG116" s="129">
        <f>IF($N$116="zákl. přenesená",$J$116,0)</f>
        <v>0</v>
      </c>
      <c r="BH116" s="129">
        <f>IF($N$116="sníž. přenesená",$J$116,0)</f>
        <v>0</v>
      </c>
      <c r="BI116" s="129">
        <f>IF($N$116="nulová",$J$116,0)</f>
        <v>0</v>
      </c>
      <c r="BJ116" s="77" t="s">
        <v>26</v>
      </c>
      <c r="BK116" s="129">
        <f>ROUND($I$116*$H$116,2)</f>
        <v>0</v>
      </c>
      <c r="BL116" s="77" t="s">
        <v>141</v>
      </c>
      <c r="BM116" s="77" t="s">
        <v>168</v>
      </c>
    </row>
    <row r="117" spans="2:47" s="6" customFormat="1" ht="27" customHeight="1">
      <c r="B117" s="23"/>
      <c r="D117" s="130" t="s">
        <v>143</v>
      </c>
      <c r="F117" s="131" t="s">
        <v>169</v>
      </c>
      <c r="L117" s="23"/>
      <c r="M117" s="49"/>
      <c r="T117" s="50"/>
      <c r="AT117" s="6" t="s">
        <v>143</v>
      </c>
      <c r="AU117" s="6" t="s">
        <v>25</v>
      </c>
    </row>
    <row r="118" spans="2:51" s="6" customFormat="1" ht="15.75" customHeight="1">
      <c r="B118" s="132"/>
      <c r="D118" s="133" t="s">
        <v>144</v>
      </c>
      <c r="E118" s="134"/>
      <c r="F118" s="135" t="s">
        <v>145</v>
      </c>
      <c r="H118" s="134"/>
      <c r="L118" s="132"/>
      <c r="M118" s="136"/>
      <c r="T118" s="137"/>
      <c r="AT118" s="134" t="s">
        <v>144</v>
      </c>
      <c r="AU118" s="134" t="s">
        <v>25</v>
      </c>
      <c r="AV118" s="134" t="s">
        <v>26</v>
      </c>
      <c r="AW118" s="134" t="s">
        <v>100</v>
      </c>
      <c r="AX118" s="134" t="s">
        <v>81</v>
      </c>
      <c r="AY118" s="134" t="s">
        <v>135</v>
      </c>
    </row>
    <row r="119" spans="2:51" s="6" customFormat="1" ht="15.75" customHeight="1">
      <c r="B119" s="138"/>
      <c r="D119" s="133" t="s">
        <v>144</v>
      </c>
      <c r="E119" s="139"/>
      <c r="F119" s="140" t="s">
        <v>160</v>
      </c>
      <c r="H119" s="141">
        <v>149</v>
      </c>
      <c r="L119" s="138"/>
      <c r="M119" s="142"/>
      <c r="T119" s="143"/>
      <c r="AT119" s="139" t="s">
        <v>144</v>
      </c>
      <c r="AU119" s="139" t="s">
        <v>25</v>
      </c>
      <c r="AV119" s="139" t="s">
        <v>25</v>
      </c>
      <c r="AW119" s="139" t="s">
        <v>100</v>
      </c>
      <c r="AX119" s="139" t="s">
        <v>81</v>
      </c>
      <c r="AY119" s="139" t="s">
        <v>135</v>
      </c>
    </row>
    <row r="120" spans="2:51" s="6" customFormat="1" ht="15.75" customHeight="1">
      <c r="B120" s="144"/>
      <c r="D120" s="133" t="s">
        <v>144</v>
      </c>
      <c r="E120" s="145"/>
      <c r="F120" s="146" t="s">
        <v>147</v>
      </c>
      <c r="H120" s="147">
        <v>149</v>
      </c>
      <c r="L120" s="144"/>
      <c r="M120" s="148"/>
      <c r="T120" s="149"/>
      <c r="AT120" s="145" t="s">
        <v>144</v>
      </c>
      <c r="AU120" s="145" t="s">
        <v>25</v>
      </c>
      <c r="AV120" s="145" t="s">
        <v>141</v>
      </c>
      <c r="AW120" s="145" t="s">
        <v>100</v>
      </c>
      <c r="AX120" s="145" t="s">
        <v>26</v>
      </c>
      <c r="AY120" s="145" t="s">
        <v>135</v>
      </c>
    </row>
    <row r="121" spans="2:65" s="6" customFormat="1" ht="15.75" customHeight="1">
      <c r="B121" s="23"/>
      <c r="C121" s="118" t="s">
        <v>170</v>
      </c>
      <c r="D121" s="118" t="s">
        <v>137</v>
      </c>
      <c r="E121" s="119" t="s">
        <v>171</v>
      </c>
      <c r="F121" s="120" t="s">
        <v>172</v>
      </c>
      <c r="G121" s="121" t="s">
        <v>140</v>
      </c>
      <c r="H121" s="122">
        <v>311</v>
      </c>
      <c r="I121" s="123"/>
      <c r="J121" s="124">
        <f>ROUND($I$121*$H$121,2)</f>
        <v>0</v>
      </c>
      <c r="K121" s="120" t="s">
        <v>150</v>
      </c>
      <c r="L121" s="23"/>
      <c r="M121" s="125"/>
      <c r="N121" s="126" t="s">
        <v>52</v>
      </c>
      <c r="Q121" s="127">
        <v>0</v>
      </c>
      <c r="R121" s="127">
        <f>$Q$121*$H$121</f>
        <v>0</v>
      </c>
      <c r="S121" s="127">
        <v>0.16</v>
      </c>
      <c r="T121" s="128">
        <f>$S$121*$H$121</f>
        <v>49.76</v>
      </c>
      <c r="AR121" s="77" t="s">
        <v>141</v>
      </c>
      <c r="AT121" s="77" t="s">
        <v>137</v>
      </c>
      <c r="AU121" s="77" t="s">
        <v>25</v>
      </c>
      <c r="AY121" s="6" t="s">
        <v>135</v>
      </c>
      <c r="BE121" s="129">
        <f>IF($N$121="základní",$J$121,0)</f>
        <v>0</v>
      </c>
      <c r="BF121" s="129">
        <f>IF($N$121="snížená",$J$121,0)</f>
        <v>0</v>
      </c>
      <c r="BG121" s="129">
        <f>IF($N$121="zákl. přenesená",$J$121,0)</f>
        <v>0</v>
      </c>
      <c r="BH121" s="129">
        <f>IF($N$121="sníž. přenesená",$J$121,0)</f>
        <v>0</v>
      </c>
      <c r="BI121" s="129">
        <f>IF($N$121="nulová",$J$121,0)</f>
        <v>0</v>
      </c>
      <c r="BJ121" s="77" t="s">
        <v>26</v>
      </c>
      <c r="BK121" s="129">
        <f>ROUND($I$121*$H$121,2)</f>
        <v>0</v>
      </c>
      <c r="BL121" s="77" t="s">
        <v>141</v>
      </c>
      <c r="BM121" s="77" t="s">
        <v>173</v>
      </c>
    </row>
    <row r="122" spans="2:47" s="6" customFormat="1" ht="16.5" customHeight="1">
      <c r="B122" s="23"/>
      <c r="D122" s="130" t="s">
        <v>143</v>
      </c>
      <c r="F122" s="131" t="s">
        <v>172</v>
      </c>
      <c r="L122" s="23"/>
      <c r="M122" s="49"/>
      <c r="T122" s="50"/>
      <c r="AT122" s="6" t="s">
        <v>143</v>
      </c>
      <c r="AU122" s="6" t="s">
        <v>25</v>
      </c>
    </row>
    <row r="123" spans="2:51" s="6" customFormat="1" ht="15.75" customHeight="1">
      <c r="B123" s="132"/>
      <c r="D123" s="133" t="s">
        <v>144</v>
      </c>
      <c r="E123" s="134"/>
      <c r="F123" s="135" t="s">
        <v>145</v>
      </c>
      <c r="H123" s="134"/>
      <c r="L123" s="132"/>
      <c r="M123" s="136"/>
      <c r="T123" s="137"/>
      <c r="AT123" s="134" t="s">
        <v>144</v>
      </c>
      <c r="AU123" s="134" t="s">
        <v>25</v>
      </c>
      <c r="AV123" s="134" t="s">
        <v>26</v>
      </c>
      <c r="AW123" s="134" t="s">
        <v>100</v>
      </c>
      <c r="AX123" s="134" t="s">
        <v>81</v>
      </c>
      <c r="AY123" s="134" t="s">
        <v>135</v>
      </c>
    </row>
    <row r="124" spans="2:51" s="6" customFormat="1" ht="15.75" customHeight="1">
      <c r="B124" s="138"/>
      <c r="D124" s="133" t="s">
        <v>144</v>
      </c>
      <c r="E124" s="139"/>
      <c r="F124" s="140" t="s">
        <v>174</v>
      </c>
      <c r="H124" s="141">
        <v>311</v>
      </c>
      <c r="L124" s="138"/>
      <c r="M124" s="142"/>
      <c r="T124" s="143"/>
      <c r="AT124" s="139" t="s">
        <v>144</v>
      </c>
      <c r="AU124" s="139" t="s">
        <v>25</v>
      </c>
      <c r="AV124" s="139" t="s">
        <v>25</v>
      </c>
      <c r="AW124" s="139" t="s">
        <v>100</v>
      </c>
      <c r="AX124" s="139" t="s">
        <v>81</v>
      </c>
      <c r="AY124" s="139" t="s">
        <v>135</v>
      </c>
    </row>
    <row r="125" spans="2:51" s="6" customFormat="1" ht="15.75" customHeight="1">
      <c r="B125" s="144"/>
      <c r="D125" s="133" t="s">
        <v>144</v>
      </c>
      <c r="E125" s="145"/>
      <c r="F125" s="146" t="s">
        <v>147</v>
      </c>
      <c r="H125" s="147">
        <v>311</v>
      </c>
      <c r="L125" s="144"/>
      <c r="M125" s="148"/>
      <c r="T125" s="149"/>
      <c r="AT125" s="145" t="s">
        <v>144</v>
      </c>
      <c r="AU125" s="145" t="s">
        <v>25</v>
      </c>
      <c r="AV125" s="145" t="s">
        <v>141</v>
      </c>
      <c r="AW125" s="145" t="s">
        <v>100</v>
      </c>
      <c r="AX125" s="145" t="s">
        <v>26</v>
      </c>
      <c r="AY125" s="145" t="s">
        <v>135</v>
      </c>
    </row>
    <row r="126" spans="2:65" s="6" customFormat="1" ht="15.75" customHeight="1">
      <c r="B126" s="23"/>
      <c r="C126" s="118" t="s">
        <v>175</v>
      </c>
      <c r="D126" s="118" t="s">
        <v>137</v>
      </c>
      <c r="E126" s="119" t="s">
        <v>176</v>
      </c>
      <c r="F126" s="120" t="s">
        <v>177</v>
      </c>
      <c r="G126" s="121" t="s">
        <v>178</v>
      </c>
      <c r="H126" s="122">
        <v>84</v>
      </c>
      <c r="I126" s="123"/>
      <c r="J126" s="124">
        <f>ROUND($I$126*$H$126,2)</f>
        <v>0</v>
      </c>
      <c r="K126" s="120" t="s">
        <v>150</v>
      </c>
      <c r="L126" s="23"/>
      <c r="M126" s="125"/>
      <c r="N126" s="126" t="s">
        <v>52</v>
      </c>
      <c r="Q126" s="127">
        <v>0</v>
      </c>
      <c r="R126" s="127">
        <f>$Q$126*$H$126</f>
        <v>0</v>
      </c>
      <c r="S126" s="127">
        <v>0.29</v>
      </c>
      <c r="T126" s="128">
        <f>$S$126*$H$126</f>
        <v>24.36</v>
      </c>
      <c r="AR126" s="77" t="s">
        <v>141</v>
      </c>
      <c r="AT126" s="77" t="s">
        <v>137</v>
      </c>
      <c r="AU126" s="77" t="s">
        <v>25</v>
      </c>
      <c r="AY126" s="6" t="s">
        <v>135</v>
      </c>
      <c r="BE126" s="129">
        <f>IF($N$126="základní",$J$126,0)</f>
        <v>0</v>
      </c>
      <c r="BF126" s="129">
        <f>IF($N$126="snížená",$J$126,0)</f>
        <v>0</v>
      </c>
      <c r="BG126" s="129">
        <f>IF($N$126="zákl. přenesená",$J$126,0)</f>
        <v>0</v>
      </c>
      <c r="BH126" s="129">
        <f>IF($N$126="sníž. přenesená",$J$126,0)</f>
        <v>0</v>
      </c>
      <c r="BI126" s="129">
        <f>IF($N$126="nulová",$J$126,0)</f>
        <v>0</v>
      </c>
      <c r="BJ126" s="77" t="s">
        <v>26</v>
      </c>
      <c r="BK126" s="129">
        <f>ROUND($I$126*$H$126,2)</f>
        <v>0</v>
      </c>
      <c r="BL126" s="77" t="s">
        <v>141</v>
      </c>
      <c r="BM126" s="77" t="s">
        <v>179</v>
      </c>
    </row>
    <row r="127" spans="2:47" s="6" customFormat="1" ht="27" customHeight="1">
      <c r="B127" s="23"/>
      <c r="D127" s="130" t="s">
        <v>143</v>
      </c>
      <c r="F127" s="131" t="s">
        <v>180</v>
      </c>
      <c r="L127" s="23"/>
      <c r="M127" s="49"/>
      <c r="T127" s="50"/>
      <c r="AT127" s="6" t="s">
        <v>143</v>
      </c>
      <c r="AU127" s="6" t="s">
        <v>25</v>
      </c>
    </row>
    <row r="128" spans="2:51" s="6" customFormat="1" ht="15.75" customHeight="1">
      <c r="B128" s="132"/>
      <c r="D128" s="133" t="s">
        <v>144</v>
      </c>
      <c r="E128" s="134"/>
      <c r="F128" s="135" t="s">
        <v>145</v>
      </c>
      <c r="H128" s="134"/>
      <c r="L128" s="132"/>
      <c r="M128" s="136"/>
      <c r="T128" s="137"/>
      <c r="AT128" s="134" t="s">
        <v>144</v>
      </c>
      <c r="AU128" s="134" t="s">
        <v>25</v>
      </c>
      <c r="AV128" s="134" t="s">
        <v>26</v>
      </c>
      <c r="AW128" s="134" t="s">
        <v>100</v>
      </c>
      <c r="AX128" s="134" t="s">
        <v>81</v>
      </c>
      <c r="AY128" s="134" t="s">
        <v>135</v>
      </c>
    </row>
    <row r="129" spans="2:51" s="6" customFormat="1" ht="15.75" customHeight="1">
      <c r="B129" s="138"/>
      <c r="D129" s="133" t="s">
        <v>144</v>
      </c>
      <c r="E129" s="139"/>
      <c r="F129" s="140" t="s">
        <v>181</v>
      </c>
      <c r="H129" s="141">
        <v>84</v>
      </c>
      <c r="L129" s="138"/>
      <c r="M129" s="142"/>
      <c r="T129" s="143"/>
      <c r="AT129" s="139" t="s">
        <v>144</v>
      </c>
      <c r="AU129" s="139" t="s">
        <v>25</v>
      </c>
      <c r="AV129" s="139" t="s">
        <v>25</v>
      </c>
      <c r="AW129" s="139" t="s">
        <v>100</v>
      </c>
      <c r="AX129" s="139" t="s">
        <v>81</v>
      </c>
      <c r="AY129" s="139" t="s">
        <v>135</v>
      </c>
    </row>
    <row r="130" spans="2:51" s="6" customFormat="1" ht="15.75" customHeight="1">
      <c r="B130" s="144"/>
      <c r="D130" s="133" t="s">
        <v>144</v>
      </c>
      <c r="E130" s="145"/>
      <c r="F130" s="146" t="s">
        <v>147</v>
      </c>
      <c r="H130" s="147">
        <v>84</v>
      </c>
      <c r="L130" s="144"/>
      <c r="M130" s="148"/>
      <c r="T130" s="149"/>
      <c r="AT130" s="145" t="s">
        <v>144</v>
      </c>
      <c r="AU130" s="145" t="s">
        <v>25</v>
      </c>
      <c r="AV130" s="145" t="s">
        <v>141</v>
      </c>
      <c r="AW130" s="145" t="s">
        <v>100</v>
      </c>
      <c r="AX130" s="145" t="s">
        <v>26</v>
      </c>
      <c r="AY130" s="145" t="s">
        <v>135</v>
      </c>
    </row>
    <row r="131" spans="2:65" s="6" customFormat="1" ht="15.75" customHeight="1">
      <c r="B131" s="23"/>
      <c r="C131" s="118" t="s">
        <v>182</v>
      </c>
      <c r="D131" s="118" t="s">
        <v>137</v>
      </c>
      <c r="E131" s="119" t="s">
        <v>183</v>
      </c>
      <c r="F131" s="120" t="s">
        <v>184</v>
      </c>
      <c r="G131" s="121" t="s">
        <v>185</v>
      </c>
      <c r="H131" s="122">
        <v>4.296</v>
      </c>
      <c r="I131" s="123"/>
      <c r="J131" s="124">
        <f>ROUND($I$131*$H$131,2)</f>
        <v>0</v>
      </c>
      <c r="K131" s="120" t="s">
        <v>150</v>
      </c>
      <c r="L131" s="23"/>
      <c r="M131" s="125"/>
      <c r="N131" s="126" t="s">
        <v>52</v>
      </c>
      <c r="Q131" s="127">
        <v>0</v>
      </c>
      <c r="R131" s="127">
        <f>$Q$131*$H$131</f>
        <v>0</v>
      </c>
      <c r="S131" s="127">
        <v>0</v>
      </c>
      <c r="T131" s="128">
        <f>$S$131*$H$131</f>
        <v>0</v>
      </c>
      <c r="AR131" s="77" t="s">
        <v>141</v>
      </c>
      <c r="AT131" s="77" t="s">
        <v>137</v>
      </c>
      <c r="AU131" s="77" t="s">
        <v>25</v>
      </c>
      <c r="AY131" s="6" t="s">
        <v>135</v>
      </c>
      <c r="BE131" s="129">
        <f>IF($N$131="základní",$J$131,0)</f>
        <v>0</v>
      </c>
      <c r="BF131" s="129">
        <f>IF($N$131="snížená",$J$131,0)</f>
        <v>0</v>
      </c>
      <c r="BG131" s="129">
        <f>IF($N$131="zákl. přenesená",$J$131,0)</f>
        <v>0</v>
      </c>
      <c r="BH131" s="129">
        <f>IF($N$131="sníž. přenesená",$J$131,0)</f>
        <v>0</v>
      </c>
      <c r="BI131" s="129">
        <f>IF($N$131="nulová",$J$131,0)</f>
        <v>0</v>
      </c>
      <c r="BJ131" s="77" t="s">
        <v>26</v>
      </c>
      <c r="BK131" s="129">
        <f>ROUND($I$131*$H$131,2)</f>
        <v>0</v>
      </c>
      <c r="BL131" s="77" t="s">
        <v>141</v>
      </c>
      <c r="BM131" s="77" t="s">
        <v>186</v>
      </c>
    </row>
    <row r="132" spans="2:47" s="6" customFormat="1" ht="16.5" customHeight="1">
      <c r="B132" s="23"/>
      <c r="D132" s="130" t="s">
        <v>143</v>
      </c>
      <c r="F132" s="131" t="s">
        <v>187</v>
      </c>
      <c r="L132" s="23"/>
      <c r="M132" s="49"/>
      <c r="T132" s="50"/>
      <c r="AT132" s="6" t="s">
        <v>143</v>
      </c>
      <c r="AU132" s="6" t="s">
        <v>25</v>
      </c>
    </row>
    <row r="133" spans="2:51" s="6" customFormat="1" ht="15.75" customHeight="1">
      <c r="B133" s="132"/>
      <c r="D133" s="133" t="s">
        <v>144</v>
      </c>
      <c r="E133" s="134"/>
      <c r="F133" s="135" t="s">
        <v>188</v>
      </c>
      <c r="H133" s="134"/>
      <c r="L133" s="132"/>
      <c r="M133" s="136"/>
      <c r="T133" s="137"/>
      <c r="AT133" s="134" t="s">
        <v>144</v>
      </c>
      <c r="AU133" s="134" t="s">
        <v>25</v>
      </c>
      <c r="AV133" s="134" t="s">
        <v>26</v>
      </c>
      <c r="AW133" s="134" t="s">
        <v>100</v>
      </c>
      <c r="AX133" s="134" t="s">
        <v>81</v>
      </c>
      <c r="AY133" s="134" t="s">
        <v>135</v>
      </c>
    </row>
    <row r="134" spans="2:51" s="6" customFormat="1" ht="15.75" customHeight="1">
      <c r="B134" s="138"/>
      <c r="D134" s="133" t="s">
        <v>144</v>
      </c>
      <c r="E134" s="139"/>
      <c r="F134" s="140" t="s">
        <v>155</v>
      </c>
      <c r="H134" s="141">
        <v>3</v>
      </c>
      <c r="L134" s="138"/>
      <c r="M134" s="142"/>
      <c r="T134" s="143"/>
      <c r="AT134" s="139" t="s">
        <v>144</v>
      </c>
      <c r="AU134" s="139" t="s">
        <v>25</v>
      </c>
      <c r="AV134" s="139" t="s">
        <v>25</v>
      </c>
      <c r="AW134" s="139" t="s">
        <v>100</v>
      </c>
      <c r="AX134" s="139" t="s">
        <v>81</v>
      </c>
      <c r="AY134" s="139" t="s">
        <v>135</v>
      </c>
    </row>
    <row r="135" spans="2:51" s="6" customFormat="1" ht="15.75" customHeight="1">
      <c r="B135" s="138"/>
      <c r="D135" s="133" t="s">
        <v>144</v>
      </c>
      <c r="E135" s="139"/>
      <c r="F135" s="140" t="s">
        <v>189</v>
      </c>
      <c r="H135" s="141">
        <v>1.296</v>
      </c>
      <c r="L135" s="138"/>
      <c r="M135" s="142"/>
      <c r="T135" s="143"/>
      <c r="AT135" s="139" t="s">
        <v>144</v>
      </c>
      <c r="AU135" s="139" t="s">
        <v>25</v>
      </c>
      <c r="AV135" s="139" t="s">
        <v>25</v>
      </c>
      <c r="AW135" s="139" t="s">
        <v>100</v>
      </c>
      <c r="AX135" s="139" t="s">
        <v>81</v>
      </c>
      <c r="AY135" s="139" t="s">
        <v>135</v>
      </c>
    </row>
    <row r="136" spans="2:51" s="6" customFormat="1" ht="15.75" customHeight="1">
      <c r="B136" s="144"/>
      <c r="D136" s="133" t="s">
        <v>144</v>
      </c>
      <c r="E136" s="145"/>
      <c r="F136" s="146" t="s">
        <v>147</v>
      </c>
      <c r="H136" s="147">
        <v>4.296</v>
      </c>
      <c r="L136" s="144"/>
      <c r="M136" s="148"/>
      <c r="T136" s="149"/>
      <c r="AT136" s="145" t="s">
        <v>144</v>
      </c>
      <c r="AU136" s="145" t="s">
        <v>25</v>
      </c>
      <c r="AV136" s="145" t="s">
        <v>141</v>
      </c>
      <c r="AW136" s="145" t="s">
        <v>100</v>
      </c>
      <c r="AX136" s="145" t="s">
        <v>26</v>
      </c>
      <c r="AY136" s="145" t="s">
        <v>135</v>
      </c>
    </row>
    <row r="137" spans="2:65" s="6" customFormat="1" ht="15.75" customHeight="1">
      <c r="B137" s="23"/>
      <c r="C137" s="118" t="s">
        <v>190</v>
      </c>
      <c r="D137" s="118" t="s">
        <v>137</v>
      </c>
      <c r="E137" s="119" t="s">
        <v>191</v>
      </c>
      <c r="F137" s="120" t="s">
        <v>192</v>
      </c>
      <c r="G137" s="121" t="s">
        <v>185</v>
      </c>
      <c r="H137" s="122">
        <v>2.148</v>
      </c>
      <c r="I137" s="123"/>
      <c r="J137" s="124">
        <f>ROUND($I$137*$H$137,2)</f>
        <v>0</v>
      </c>
      <c r="K137" s="120" t="s">
        <v>150</v>
      </c>
      <c r="L137" s="23"/>
      <c r="M137" s="125"/>
      <c r="N137" s="126" t="s">
        <v>52</v>
      </c>
      <c r="Q137" s="127">
        <v>0</v>
      </c>
      <c r="R137" s="127">
        <f>$Q$137*$H$137</f>
        <v>0</v>
      </c>
      <c r="S137" s="127">
        <v>0</v>
      </c>
      <c r="T137" s="128">
        <f>$S$137*$H$137</f>
        <v>0</v>
      </c>
      <c r="AR137" s="77" t="s">
        <v>141</v>
      </c>
      <c r="AT137" s="77" t="s">
        <v>137</v>
      </c>
      <c r="AU137" s="77" t="s">
        <v>25</v>
      </c>
      <c r="AY137" s="6" t="s">
        <v>135</v>
      </c>
      <c r="BE137" s="129">
        <f>IF($N$137="základní",$J$137,0)</f>
        <v>0</v>
      </c>
      <c r="BF137" s="129">
        <f>IF($N$137="snížená",$J$137,0)</f>
        <v>0</v>
      </c>
      <c r="BG137" s="129">
        <f>IF($N$137="zákl. přenesená",$J$137,0)</f>
        <v>0</v>
      </c>
      <c r="BH137" s="129">
        <f>IF($N$137="sníž. přenesená",$J$137,0)</f>
        <v>0</v>
      </c>
      <c r="BI137" s="129">
        <f>IF($N$137="nulová",$J$137,0)</f>
        <v>0</v>
      </c>
      <c r="BJ137" s="77" t="s">
        <v>26</v>
      </c>
      <c r="BK137" s="129">
        <f>ROUND($I$137*$H$137,2)</f>
        <v>0</v>
      </c>
      <c r="BL137" s="77" t="s">
        <v>141</v>
      </c>
      <c r="BM137" s="77" t="s">
        <v>193</v>
      </c>
    </row>
    <row r="138" spans="2:47" s="6" customFormat="1" ht="27" customHeight="1">
      <c r="B138" s="23"/>
      <c r="D138" s="130" t="s">
        <v>143</v>
      </c>
      <c r="F138" s="131" t="s">
        <v>194</v>
      </c>
      <c r="L138" s="23"/>
      <c r="M138" s="49"/>
      <c r="T138" s="50"/>
      <c r="AT138" s="6" t="s">
        <v>143</v>
      </c>
      <c r="AU138" s="6" t="s">
        <v>25</v>
      </c>
    </row>
    <row r="139" spans="2:51" s="6" customFormat="1" ht="15.75" customHeight="1">
      <c r="B139" s="138"/>
      <c r="D139" s="133" t="s">
        <v>144</v>
      </c>
      <c r="E139" s="139"/>
      <c r="F139" s="140" t="s">
        <v>195</v>
      </c>
      <c r="H139" s="141">
        <v>2.148</v>
      </c>
      <c r="L139" s="138"/>
      <c r="M139" s="142"/>
      <c r="T139" s="143"/>
      <c r="AT139" s="139" t="s">
        <v>144</v>
      </c>
      <c r="AU139" s="139" t="s">
        <v>25</v>
      </c>
      <c r="AV139" s="139" t="s">
        <v>25</v>
      </c>
      <c r="AW139" s="139" t="s">
        <v>100</v>
      </c>
      <c r="AX139" s="139" t="s">
        <v>81</v>
      </c>
      <c r="AY139" s="139" t="s">
        <v>135</v>
      </c>
    </row>
    <row r="140" spans="2:51" s="6" customFormat="1" ht="15.75" customHeight="1">
      <c r="B140" s="144"/>
      <c r="D140" s="133" t="s">
        <v>144</v>
      </c>
      <c r="E140" s="145"/>
      <c r="F140" s="146" t="s">
        <v>147</v>
      </c>
      <c r="H140" s="147">
        <v>2.148</v>
      </c>
      <c r="L140" s="144"/>
      <c r="M140" s="148"/>
      <c r="T140" s="149"/>
      <c r="AT140" s="145" t="s">
        <v>144</v>
      </c>
      <c r="AU140" s="145" t="s">
        <v>25</v>
      </c>
      <c r="AV140" s="145" t="s">
        <v>141</v>
      </c>
      <c r="AW140" s="145" t="s">
        <v>100</v>
      </c>
      <c r="AX140" s="145" t="s">
        <v>26</v>
      </c>
      <c r="AY140" s="145" t="s">
        <v>135</v>
      </c>
    </row>
    <row r="141" spans="2:65" s="6" customFormat="1" ht="15.75" customHeight="1">
      <c r="B141" s="23"/>
      <c r="C141" s="118" t="s">
        <v>31</v>
      </c>
      <c r="D141" s="118" t="s">
        <v>137</v>
      </c>
      <c r="E141" s="119" t="s">
        <v>196</v>
      </c>
      <c r="F141" s="120" t="s">
        <v>197</v>
      </c>
      <c r="G141" s="121" t="s">
        <v>185</v>
      </c>
      <c r="H141" s="122">
        <v>7</v>
      </c>
      <c r="I141" s="123"/>
      <c r="J141" s="124">
        <f>ROUND($I$141*$H$141,2)</f>
        <v>0</v>
      </c>
      <c r="K141" s="120" t="s">
        <v>150</v>
      </c>
      <c r="L141" s="23"/>
      <c r="M141" s="125"/>
      <c r="N141" s="126" t="s">
        <v>52</v>
      </c>
      <c r="Q141" s="127">
        <v>0</v>
      </c>
      <c r="R141" s="127">
        <f>$Q$141*$H$141</f>
        <v>0</v>
      </c>
      <c r="S141" s="127">
        <v>0</v>
      </c>
      <c r="T141" s="128">
        <f>$S$141*$H$141</f>
        <v>0</v>
      </c>
      <c r="AR141" s="77" t="s">
        <v>141</v>
      </c>
      <c r="AT141" s="77" t="s">
        <v>137</v>
      </c>
      <c r="AU141" s="77" t="s">
        <v>25</v>
      </c>
      <c r="AY141" s="6" t="s">
        <v>135</v>
      </c>
      <c r="BE141" s="129">
        <f>IF($N$141="základní",$J$141,0)</f>
        <v>0</v>
      </c>
      <c r="BF141" s="129">
        <f>IF($N$141="snížená",$J$141,0)</f>
        <v>0</v>
      </c>
      <c r="BG141" s="129">
        <f>IF($N$141="zákl. přenesená",$J$141,0)</f>
        <v>0</v>
      </c>
      <c r="BH141" s="129">
        <f>IF($N$141="sníž. přenesená",$J$141,0)</f>
        <v>0</v>
      </c>
      <c r="BI141" s="129">
        <f>IF($N$141="nulová",$J$141,0)</f>
        <v>0</v>
      </c>
      <c r="BJ141" s="77" t="s">
        <v>26</v>
      </c>
      <c r="BK141" s="129">
        <f>ROUND($I$141*$H$141,2)</f>
        <v>0</v>
      </c>
      <c r="BL141" s="77" t="s">
        <v>141</v>
      </c>
      <c r="BM141" s="77" t="s">
        <v>198</v>
      </c>
    </row>
    <row r="142" spans="2:47" s="6" customFormat="1" ht="27" customHeight="1">
      <c r="B142" s="23"/>
      <c r="D142" s="130" t="s">
        <v>143</v>
      </c>
      <c r="F142" s="131" t="s">
        <v>199</v>
      </c>
      <c r="L142" s="23"/>
      <c r="M142" s="49"/>
      <c r="T142" s="50"/>
      <c r="AT142" s="6" t="s">
        <v>143</v>
      </c>
      <c r="AU142" s="6" t="s">
        <v>25</v>
      </c>
    </row>
    <row r="143" spans="2:51" s="6" customFormat="1" ht="15.75" customHeight="1">
      <c r="B143" s="132"/>
      <c r="D143" s="133" t="s">
        <v>144</v>
      </c>
      <c r="E143" s="134"/>
      <c r="F143" s="135" t="s">
        <v>188</v>
      </c>
      <c r="H143" s="134"/>
      <c r="L143" s="132"/>
      <c r="M143" s="136"/>
      <c r="T143" s="137"/>
      <c r="AT143" s="134" t="s">
        <v>144</v>
      </c>
      <c r="AU143" s="134" t="s">
        <v>25</v>
      </c>
      <c r="AV143" s="134" t="s">
        <v>26</v>
      </c>
      <c r="AW143" s="134" t="s">
        <v>100</v>
      </c>
      <c r="AX143" s="134" t="s">
        <v>81</v>
      </c>
      <c r="AY143" s="134" t="s">
        <v>135</v>
      </c>
    </row>
    <row r="144" spans="2:51" s="6" customFormat="1" ht="15.75" customHeight="1">
      <c r="B144" s="138"/>
      <c r="D144" s="133" t="s">
        <v>144</v>
      </c>
      <c r="E144" s="139"/>
      <c r="F144" s="140" t="s">
        <v>170</v>
      </c>
      <c r="H144" s="141">
        <v>6</v>
      </c>
      <c r="L144" s="138"/>
      <c r="M144" s="142"/>
      <c r="T144" s="143"/>
      <c r="AT144" s="139" t="s">
        <v>144</v>
      </c>
      <c r="AU144" s="139" t="s">
        <v>25</v>
      </c>
      <c r="AV144" s="139" t="s">
        <v>25</v>
      </c>
      <c r="AW144" s="139" t="s">
        <v>100</v>
      </c>
      <c r="AX144" s="139" t="s">
        <v>81</v>
      </c>
      <c r="AY144" s="139" t="s">
        <v>135</v>
      </c>
    </row>
    <row r="145" spans="2:51" s="6" customFormat="1" ht="15.75" customHeight="1">
      <c r="B145" s="132"/>
      <c r="D145" s="133" t="s">
        <v>144</v>
      </c>
      <c r="E145" s="134"/>
      <c r="F145" s="135" t="s">
        <v>200</v>
      </c>
      <c r="H145" s="134"/>
      <c r="L145" s="132"/>
      <c r="M145" s="136"/>
      <c r="T145" s="137"/>
      <c r="AT145" s="134" t="s">
        <v>144</v>
      </c>
      <c r="AU145" s="134" t="s">
        <v>25</v>
      </c>
      <c r="AV145" s="134" t="s">
        <v>26</v>
      </c>
      <c r="AW145" s="134" t="s">
        <v>100</v>
      </c>
      <c r="AX145" s="134" t="s">
        <v>81</v>
      </c>
      <c r="AY145" s="134" t="s">
        <v>135</v>
      </c>
    </row>
    <row r="146" spans="2:51" s="6" customFormat="1" ht="15.75" customHeight="1">
      <c r="B146" s="138"/>
      <c r="D146" s="133" t="s">
        <v>144</v>
      </c>
      <c r="E146" s="139"/>
      <c r="F146" s="140" t="s">
        <v>26</v>
      </c>
      <c r="H146" s="141">
        <v>1</v>
      </c>
      <c r="L146" s="138"/>
      <c r="M146" s="142"/>
      <c r="T146" s="143"/>
      <c r="AT146" s="139" t="s">
        <v>144</v>
      </c>
      <c r="AU146" s="139" t="s">
        <v>25</v>
      </c>
      <c r="AV146" s="139" t="s">
        <v>25</v>
      </c>
      <c r="AW146" s="139" t="s">
        <v>100</v>
      </c>
      <c r="AX146" s="139" t="s">
        <v>81</v>
      </c>
      <c r="AY146" s="139" t="s">
        <v>135</v>
      </c>
    </row>
    <row r="147" spans="2:51" s="6" customFormat="1" ht="15.75" customHeight="1">
      <c r="B147" s="144"/>
      <c r="D147" s="133" t="s">
        <v>144</v>
      </c>
      <c r="E147" s="145"/>
      <c r="F147" s="146" t="s">
        <v>147</v>
      </c>
      <c r="H147" s="147">
        <v>7</v>
      </c>
      <c r="L147" s="144"/>
      <c r="M147" s="148"/>
      <c r="T147" s="149"/>
      <c r="AT147" s="145" t="s">
        <v>144</v>
      </c>
      <c r="AU147" s="145" t="s">
        <v>25</v>
      </c>
      <c r="AV147" s="145" t="s">
        <v>141</v>
      </c>
      <c r="AW147" s="145" t="s">
        <v>100</v>
      </c>
      <c r="AX147" s="145" t="s">
        <v>26</v>
      </c>
      <c r="AY147" s="145" t="s">
        <v>135</v>
      </c>
    </row>
    <row r="148" spans="2:65" s="6" customFormat="1" ht="15.75" customHeight="1">
      <c r="B148" s="23"/>
      <c r="C148" s="118" t="s">
        <v>201</v>
      </c>
      <c r="D148" s="118" t="s">
        <v>137</v>
      </c>
      <c r="E148" s="119" t="s">
        <v>202</v>
      </c>
      <c r="F148" s="120" t="s">
        <v>203</v>
      </c>
      <c r="G148" s="121" t="s">
        <v>185</v>
      </c>
      <c r="H148" s="122">
        <v>3.5</v>
      </c>
      <c r="I148" s="123"/>
      <c r="J148" s="124">
        <f>ROUND($I$148*$H$148,2)</f>
        <v>0</v>
      </c>
      <c r="K148" s="120" t="s">
        <v>150</v>
      </c>
      <c r="L148" s="23"/>
      <c r="M148" s="125"/>
      <c r="N148" s="126" t="s">
        <v>52</v>
      </c>
      <c r="Q148" s="127">
        <v>0</v>
      </c>
      <c r="R148" s="127">
        <f>$Q$148*$H$148</f>
        <v>0</v>
      </c>
      <c r="S148" s="127">
        <v>0</v>
      </c>
      <c r="T148" s="128">
        <f>$S$148*$H$148</f>
        <v>0</v>
      </c>
      <c r="AR148" s="77" t="s">
        <v>141</v>
      </c>
      <c r="AT148" s="77" t="s">
        <v>137</v>
      </c>
      <c r="AU148" s="77" t="s">
        <v>25</v>
      </c>
      <c r="AY148" s="6" t="s">
        <v>135</v>
      </c>
      <c r="BE148" s="129">
        <f>IF($N$148="základní",$J$148,0)</f>
        <v>0</v>
      </c>
      <c r="BF148" s="129">
        <f>IF($N$148="snížená",$J$148,0)</f>
        <v>0</v>
      </c>
      <c r="BG148" s="129">
        <f>IF($N$148="zákl. přenesená",$J$148,0)</f>
        <v>0</v>
      </c>
      <c r="BH148" s="129">
        <f>IF($N$148="sníž. přenesená",$J$148,0)</f>
        <v>0</v>
      </c>
      <c r="BI148" s="129">
        <f>IF($N$148="nulová",$J$148,0)</f>
        <v>0</v>
      </c>
      <c r="BJ148" s="77" t="s">
        <v>26</v>
      </c>
      <c r="BK148" s="129">
        <f>ROUND($I$148*$H$148,2)</f>
        <v>0</v>
      </c>
      <c r="BL148" s="77" t="s">
        <v>141</v>
      </c>
      <c r="BM148" s="77" t="s">
        <v>204</v>
      </c>
    </row>
    <row r="149" spans="2:47" s="6" customFormat="1" ht="27" customHeight="1">
      <c r="B149" s="23"/>
      <c r="D149" s="130" t="s">
        <v>143</v>
      </c>
      <c r="F149" s="131" t="s">
        <v>205</v>
      </c>
      <c r="L149" s="23"/>
      <c r="M149" s="49"/>
      <c r="T149" s="50"/>
      <c r="AT149" s="6" t="s">
        <v>143</v>
      </c>
      <c r="AU149" s="6" t="s">
        <v>25</v>
      </c>
    </row>
    <row r="150" spans="2:51" s="6" customFormat="1" ht="15.75" customHeight="1">
      <c r="B150" s="132"/>
      <c r="D150" s="133" t="s">
        <v>144</v>
      </c>
      <c r="E150" s="134"/>
      <c r="F150" s="135" t="s">
        <v>145</v>
      </c>
      <c r="H150" s="134"/>
      <c r="L150" s="132"/>
      <c r="M150" s="136"/>
      <c r="T150" s="137"/>
      <c r="AT150" s="134" t="s">
        <v>144</v>
      </c>
      <c r="AU150" s="134" t="s">
        <v>25</v>
      </c>
      <c r="AV150" s="134" t="s">
        <v>26</v>
      </c>
      <c r="AW150" s="134" t="s">
        <v>100</v>
      </c>
      <c r="AX150" s="134" t="s">
        <v>81</v>
      </c>
      <c r="AY150" s="134" t="s">
        <v>135</v>
      </c>
    </row>
    <row r="151" spans="2:51" s="6" customFormat="1" ht="15.75" customHeight="1">
      <c r="B151" s="138"/>
      <c r="D151" s="133" t="s">
        <v>144</v>
      </c>
      <c r="E151" s="139"/>
      <c r="F151" s="140" t="s">
        <v>206</v>
      </c>
      <c r="H151" s="141">
        <v>3.5</v>
      </c>
      <c r="L151" s="138"/>
      <c r="M151" s="142"/>
      <c r="T151" s="143"/>
      <c r="AT151" s="139" t="s">
        <v>144</v>
      </c>
      <c r="AU151" s="139" t="s">
        <v>25</v>
      </c>
      <c r="AV151" s="139" t="s">
        <v>25</v>
      </c>
      <c r="AW151" s="139" t="s">
        <v>100</v>
      </c>
      <c r="AX151" s="139" t="s">
        <v>81</v>
      </c>
      <c r="AY151" s="139" t="s">
        <v>135</v>
      </c>
    </row>
    <row r="152" spans="2:51" s="6" customFormat="1" ht="15.75" customHeight="1">
      <c r="B152" s="144"/>
      <c r="D152" s="133" t="s">
        <v>144</v>
      </c>
      <c r="E152" s="145"/>
      <c r="F152" s="146" t="s">
        <v>147</v>
      </c>
      <c r="H152" s="147">
        <v>3.5</v>
      </c>
      <c r="L152" s="144"/>
      <c r="M152" s="148"/>
      <c r="T152" s="149"/>
      <c r="AT152" s="145" t="s">
        <v>144</v>
      </c>
      <c r="AU152" s="145" t="s">
        <v>25</v>
      </c>
      <c r="AV152" s="145" t="s">
        <v>141</v>
      </c>
      <c r="AW152" s="145" t="s">
        <v>100</v>
      </c>
      <c r="AX152" s="145" t="s">
        <v>26</v>
      </c>
      <c r="AY152" s="145" t="s">
        <v>135</v>
      </c>
    </row>
    <row r="153" spans="2:65" s="6" customFormat="1" ht="15.75" customHeight="1">
      <c r="B153" s="23"/>
      <c r="C153" s="118" t="s">
        <v>207</v>
      </c>
      <c r="D153" s="118" t="s">
        <v>137</v>
      </c>
      <c r="E153" s="119" t="s">
        <v>208</v>
      </c>
      <c r="F153" s="120" t="s">
        <v>209</v>
      </c>
      <c r="G153" s="121" t="s">
        <v>185</v>
      </c>
      <c r="H153" s="122">
        <v>6</v>
      </c>
      <c r="I153" s="123"/>
      <c r="J153" s="124">
        <f>ROUND($I$153*$H$153,2)</f>
        <v>0</v>
      </c>
      <c r="K153" s="120" t="s">
        <v>150</v>
      </c>
      <c r="L153" s="23"/>
      <c r="M153" s="125"/>
      <c r="N153" s="126" t="s">
        <v>52</v>
      </c>
      <c r="Q153" s="127">
        <v>0</v>
      </c>
      <c r="R153" s="127">
        <f>$Q$153*$H$153</f>
        <v>0</v>
      </c>
      <c r="S153" s="127">
        <v>0</v>
      </c>
      <c r="T153" s="128">
        <f>$S$153*$H$153</f>
        <v>0</v>
      </c>
      <c r="AR153" s="77" t="s">
        <v>141</v>
      </c>
      <c r="AT153" s="77" t="s">
        <v>137</v>
      </c>
      <c r="AU153" s="77" t="s">
        <v>25</v>
      </c>
      <c r="AY153" s="6" t="s">
        <v>135</v>
      </c>
      <c r="BE153" s="129">
        <f>IF($N$153="základní",$J$153,0)</f>
        <v>0</v>
      </c>
      <c r="BF153" s="129">
        <f>IF($N$153="snížená",$J$153,0)</f>
        <v>0</v>
      </c>
      <c r="BG153" s="129">
        <f>IF($N$153="zákl. přenesená",$J$153,0)</f>
        <v>0</v>
      </c>
      <c r="BH153" s="129">
        <f>IF($N$153="sníž. přenesená",$J$153,0)</f>
        <v>0</v>
      </c>
      <c r="BI153" s="129">
        <f>IF($N$153="nulová",$J$153,0)</f>
        <v>0</v>
      </c>
      <c r="BJ153" s="77" t="s">
        <v>26</v>
      </c>
      <c r="BK153" s="129">
        <f>ROUND($I$153*$H$153,2)</f>
        <v>0</v>
      </c>
      <c r="BL153" s="77" t="s">
        <v>141</v>
      </c>
      <c r="BM153" s="77" t="s">
        <v>210</v>
      </c>
    </row>
    <row r="154" spans="2:47" s="6" customFormat="1" ht="27" customHeight="1">
      <c r="B154" s="23"/>
      <c r="D154" s="130" t="s">
        <v>143</v>
      </c>
      <c r="F154" s="131" t="s">
        <v>211</v>
      </c>
      <c r="L154" s="23"/>
      <c r="M154" s="49"/>
      <c r="T154" s="50"/>
      <c r="AT154" s="6" t="s">
        <v>143</v>
      </c>
      <c r="AU154" s="6" t="s">
        <v>25</v>
      </c>
    </row>
    <row r="155" spans="2:51" s="6" customFormat="1" ht="15.75" customHeight="1">
      <c r="B155" s="132"/>
      <c r="D155" s="133" t="s">
        <v>144</v>
      </c>
      <c r="E155" s="134"/>
      <c r="F155" s="135" t="s">
        <v>212</v>
      </c>
      <c r="H155" s="134"/>
      <c r="L155" s="132"/>
      <c r="M155" s="136"/>
      <c r="T155" s="137"/>
      <c r="AT155" s="134" t="s">
        <v>144</v>
      </c>
      <c r="AU155" s="134" t="s">
        <v>25</v>
      </c>
      <c r="AV155" s="134" t="s">
        <v>26</v>
      </c>
      <c r="AW155" s="134" t="s">
        <v>100</v>
      </c>
      <c r="AX155" s="134" t="s">
        <v>81</v>
      </c>
      <c r="AY155" s="134" t="s">
        <v>135</v>
      </c>
    </row>
    <row r="156" spans="2:51" s="6" customFormat="1" ht="15.75" customHeight="1">
      <c r="B156" s="138"/>
      <c r="D156" s="133" t="s">
        <v>144</v>
      </c>
      <c r="E156" s="139"/>
      <c r="F156" s="140" t="s">
        <v>213</v>
      </c>
      <c r="H156" s="141">
        <v>4.8</v>
      </c>
      <c r="L156" s="138"/>
      <c r="M156" s="142"/>
      <c r="T156" s="143"/>
      <c r="AT156" s="139" t="s">
        <v>144</v>
      </c>
      <c r="AU156" s="139" t="s">
        <v>25</v>
      </c>
      <c r="AV156" s="139" t="s">
        <v>25</v>
      </c>
      <c r="AW156" s="139" t="s">
        <v>100</v>
      </c>
      <c r="AX156" s="139" t="s">
        <v>81</v>
      </c>
      <c r="AY156" s="139" t="s">
        <v>135</v>
      </c>
    </row>
    <row r="157" spans="2:51" s="6" customFormat="1" ht="15.75" customHeight="1">
      <c r="B157" s="132"/>
      <c r="D157" s="133" t="s">
        <v>144</v>
      </c>
      <c r="E157" s="134"/>
      <c r="F157" s="135" t="s">
        <v>214</v>
      </c>
      <c r="H157" s="134"/>
      <c r="L157" s="132"/>
      <c r="M157" s="136"/>
      <c r="T157" s="137"/>
      <c r="AT157" s="134" t="s">
        <v>144</v>
      </c>
      <c r="AU157" s="134" t="s">
        <v>25</v>
      </c>
      <c r="AV157" s="134" t="s">
        <v>26</v>
      </c>
      <c r="AW157" s="134" t="s">
        <v>100</v>
      </c>
      <c r="AX157" s="134" t="s">
        <v>81</v>
      </c>
      <c r="AY157" s="134" t="s">
        <v>135</v>
      </c>
    </row>
    <row r="158" spans="2:51" s="6" customFormat="1" ht="15.75" customHeight="1">
      <c r="B158" s="138"/>
      <c r="D158" s="133" t="s">
        <v>144</v>
      </c>
      <c r="E158" s="139"/>
      <c r="F158" s="140" t="s">
        <v>215</v>
      </c>
      <c r="H158" s="141">
        <v>1.2</v>
      </c>
      <c r="L158" s="138"/>
      <c r="M158" s="142"/>
      <c r="T158" s="143"/>
      <c r="AT158" s="139" t="s">
        <v>144</v>
      </c>
      <c r="AU158" s="139" t="s">
        <v>25</v>
      </c>
      <c r="AV158" s="139" t="s">
        <v>25</v>
      </c>
      <c r="AW158" s="139" t="s">
        <v>100</v>
      </c>
      <c r="AX158" s="139" t="s">
        <v>81</v>
      </c>
      <c r="AY158" s="139" t="s">
        <v>135</v>
      </c>
    </row>
    <row r="159" spans="2:51" s="6" customFormat="1" ht="15.75" customHeight="1">
      <c r="B159" s="144"/>
      <c r="D159" s="133" t="s">
        <v>144</v>
      </c>
      <c r="E159" s="145"/>
      <c r="F159" s="146" t="s">
        <v>147</v>
      </c>
      <c r="H159" s="147">
        <v>6</v>
      </c>
      <c r="L159" s="144"/>
      <c r="M159" s="148"/>
      <c r="T159" s="149"/>
      <c r="AT159" s="145" t="s">
        <v>144</v>
      </c>
      <c r="AU159" s="145" t="s">
        <v>25</v>
      </c>
      <c r="AV159" s="145" t="s">
        <v>141</v>
      </c>
      <c r="AW159" s="145" t="s">
        <v>100</v>
      </c>
      <c r="AX159" s="145" t="s">
        <v>26</v>
      </c>
      <c r="AY159" s="145" t="s">
        <v>135</v>
      </c>
    </row>
    <row r="160" spans="2:65" s="6" customFormat="1" ht="15.75" customHeight="1">
      <c r="B160" s="23"/>
      <c r="C160" s="118" t="s">
        <v>216</v>
      </c>
      <c r="D160" s="118" t="s">
        <v>137</v>
      </c>
      <c r="E160" s="119" t="s">
        <v>217</v>
      </c>
      <c r="F160" s="120" t="s">
        <v>218</v>
      </c>
      <c r="G160" s="121" t="s">
        <v>185</v>
      </c>
      <c r="H160" s="122">
        <v>3</v>
      </c>
      <c r="I160" s="123"/>
      <c r="J160" s="124">
        <f>ROUND($I$160*$H$160,2)</f>
        <v>0</v>
      </c>
      <c r="K160" s="120" t="s">
        <v>150</v>
      </c>
      <c r="L160" s="23"/>
      <c r="M160" s="125"/>
      <c r="N160" s="126" t="s">
        <v>52</v>
      </c>
      <c r="Q160" s="127">
        <v>0</v>
      </c>
      <c r="R160" s="127">
        <f>$Q$160*$H$160</f>
        <v>0</v>
      </c>
      <c r="S160" s="127">
        <v>0</v>
      </c>
      <c r="T160" s="128">
        <f>$S$160*$H$160</f>
        <v>0</v>
      </c>
      <c r="AR160" s="77" t="s">
        <v>141</v>
      </c>
      <c r="AT160" s="77" t="s">
        <v>137</v>
      </c>
      <c r="AU160" s="77" t="s">
        <v>25</v>
      </c>
      <c r="AY160" s="6" t="s">
        <v>135</v>
      </c>
      <c r="BE160" s="129">
        <f>IF($N$160="základní",$J$160,0)</f>
        <v>0</v>
      </c>
      <c r="BF160" s="129">
        <f>IF($N$160="snížená",$J$160,0)</f>
        <v>0</v>
      </c>
      <c r="BG160" s="129">
        <f>IF($N$160="zákl. přenesená",$J$160,0)</f>
        <v>0</v>
      </c>
      <c r="BH160" s="129">
        <f>IF($N$160="sníž. přenesená",$J$160,0)</f>
        <v>0</v>
      </c>
      <c r="BI160" s="129">
        <f>IF($N$160="nulová",$J$160,0)</f>
        <v>0</v>
      </c>
      <c r="BJ160" s="77" t="s">
        <v>26</v>
      </c>
      <c r="BK160" s="129">
        <f>ROUND($I$160*$H$160,2)</f>
        <v>0</v>
      </c>
      <c r="BL160" s="77" t="s">
        <v>141</v>
      </c>
      <c r="BM160" s="77" t="s">
        <v>219</v>
      </c>
    </row>
    <row r="161" spans="2:47" s="6" customFormat="1" ht="27" customHeight="1">
      <c r="B161" s="23"/>
      <c r="D161" s="130" t="s">
        <v>143</v>
      </c>
      <c r="F161" s="131" t="s">
        <v>220</v>
      </c>
      <c r="L161" s="23"/>
      <c r="M161" s="49"/>
      <c r="T161" s="50"/>
      <c r="AT161" s="6" t="s">
        <v>143</v>
      </c>
      <c r="AU161" s="6" t="s">
        <v>25</v>
      </c>
    </row>
    <row r="162" spans="2:51" s="6" customFormat="1" ht="15.75" customHeight="1">
      <c r="B162" s="138"/>
      <c r="D162" s="133" t="s">
        <v>144</v>
      </c>
      <c r="E162" s="139"/>
      <c r="F162" s="140" t="s">
        <v>221</v>
      </c>
      <c r="H162" s="141">
        <v>3</v>
      </c>
      <c r="L162" s="138"/>
      <c r="M162" s="142"/>
      <c r="T162" s="143"/>
      <c r="AT162" s="139" t="s">
        <v>144</v>
      </c>
      <c r="AU162" s="139" t="s">
        <v>25</v>
      </c>
      <c r="AV162" s="139" t="s">
        <v>25</v>
      </c>
      <c r="AW162" s="139" t="s">
        <v>100</v>
      </c>
      <c r="AX162" s="139" t="s">
        <v>81</v>
      </c>
      <c r="AY162" s="139" t="s">
        <v>135</v>
      </c>
    </row>
    <row r="163" spans="2:51" s="6" customFormat="1" ht="15.75" customHeight="1">
      <c r="B163" s="144"/>
      <c r="D163" s="133" t="s">
        <v>144</v>
      </c>
      <c r="E163" s="145"/>
      <c r="F163" s="146" t="s">
        <v>147</v>
      </c>
      <c r="H163" s="147">
        <v>3</v>
      </c>
      <c r="L163" s="144"/>
      <c r="M163" s="148"/>
      <c r="T163" s="149"/>
      <c r="AT163" s="145" t="s">
        <v>144</v>
      </c>
      <c r="AU163" s="145" t="s">
        <v>25</v>
      </c>
      <c r="AV163" s="145" t="s">
        <v>141</v>
      </c>
      <c r="AW163" s="145" t="s">
        <v>100</v>
      </c>
      <c r="AX163" s="145" t="s">
        <v>26</v>
      </c>
      <c r="AY163" s="145" t="s">
        <v>135</v>
      </c>
    </row>
    <row r="164" spans="2:65" s="6" customFormat="1" ht="15.75" customHeight="1">
      <c r="B164" s="23"/>
      <c r="C164" s="118" t="s">
        <v>222</v>
      </c>
      <c r="D164" s="118" t="s">
        <v>137</v>
      </c>
      <c r="E164" s="119" t="s">
        <v>223</v>
      </c>
      <c r="F164" s="120" t="s">
        <v>224</v>
      </c>
      <c r="G164" s="121" t="s">
        <v>178</v>
      </c>
      <c r="H164" s="122">
        <v>10</v>
      </c>
      <c r="I164" s="123"/>
      <c r="J164" s="124">
        <f>ROUND($I$164*$H$164,2)</f>
        <v>0</v>
      </c>
      <c r="K164" s="120" t="s">
        <v>150</v>
      </c>
      <c r="L164" s="23"/>
      <c r="M164" s="125"/>
      <c r="N164" s="126" t="s">
        <v>52</v>
      </c>
      <c r="Q164" s="127">
        <v>0</v>
      </c>
      <c r="R164" s="127">
        <f>$Q$164*$H$164</f>
        <v>0</v>
      </c>
      <c r="S164" s="127">
        <v>0</v>
      </c>
      <c r="T164" s="128">
        <f>$S$164*$H$164</f>
        <v>0</v>
      </c>
      <c r="AR164" s="77" t="s">
        <v>141</v>
      </c>
      <c r="AT164" s="77" t="s">
        <v>137</v>
      </c>
      <c r="AU164" s="77" t="s">
        <v>25</v>
      </c>
      <c r="AY164" s="6" t="s">
        <v>135</v>
      </c>
      <c r="BE164" s="129">
        <f>IF($N$164="základní",$J$164,0)</f>
        <v>0</v>
      </c>
      <c r="BF164" s="129">
        <f>IF($N$164="snížená",$J$164,0)</f>
        <v>0</v>
      </c>
      <c r="BG164" s="129">
        <f>IF($N$164="zákl. přenesená",$J$164,0)</f>
        <v>0</v>
      </c>
      <c r="BH164" s="129">
        <f>IF($N$164="sníž. přenesená",$J$164,0)</f>
        <v>0</v>
      </c>
      <c r="BI164" s="129">
        <f>IF($N$164="nulová",$J$164,0)</f>
        <v>0</v>
      </c>
      <c r="BJ164" s="77" t="s">
        <v>26</v>
      </c>
      <c r="BK164" s="129">
        <f>ROUND($I$164*$H$164,2)</f>
        <v>0</v>
      </c>
      <c r="BL164" s="77" t="s">
        <v>141</v>
      </c>
      <c r="BM164" s="77" t="s">
        <v>225</v>
      </c>
    </row>
    <row r="165" spans="2:47" s="6" customFormat="1" ht="27" customHeight="1">
      <c r="B165" s="23"/>
      <c r="D165" s="130" t="s">
        <v>143</v>
      </c>
      <c r="F165" s="131" t="s">
        <v>226</v>
      </c>
      <c r="L165" s="23"/>
      <c r="M165" s="49"/>
      <c r="T165" s="50"/>
      <c r="AT165" s="6" t="s">
        <v>143</v>
      </c>
      <c r="AU165" s="6" t="s">
        <v>25</v>
      </c>
    </row>
    <row r="166" spans="2:51" s="6" customFormat="1" ht="15.75" customHeight="1">
      <c r="B166" s="132"/>
      <c r="D166" s="133" t="s">
        <v>144</v>
      </c>
      <c r="E166" s="134"/>
      <c r="F166" s="135" t="s">
        <v>188</v>
      </c>
      <c r="H166" s="134"/>
      <c r="L166" s="132"/>
      <c r="M166" s="136"/>
      <c r="T166" s="137"/>
      <c r="AT166" s="134" t="s">
        <v>144</v>
      </c>
      <c r="AU166" s="134" t="s">
        <v>25</v>
      </c>
      <c r="AV166" s="134" t="s">
        <v>26</v>
      </c>
      <c r="AW166" s="134" t="s">
        <v>100</v>
      </c>
      <c r="AX166" s="134" t="s">
        <v>81</v>
      </c>
      <c r="AY166" s="134" t="s">
        <v>135</v>
      </c>
    </row>
    <row r="167" spans="2:51" s="6" customFormat="1" ht="15.75" customHeight="1">
      <c r="B167" s="138"/>
      <c r="D167" s="133" t="s">
        <v>144</v>
      </c>
      <c r="E167" s="139"/>
      <c r="F167" s="140" t="s">
        <v>31</v>
      </c>
      <c r="H167" s="141">
        <v>10</v>
      </c>
      <c r="L167" s="138"/>
      <c r="M167" s="142"/>
      <c r="T167" s="143"/>
      <c r="AT167" s="139" t="s">
        <v>144</v>
      </c>
      <c r="AU167" s="139" t="s">
        <v>25</v>
      </c>
      <c r="AV167" s="139" t="s">
        <v>25</v>
      </c>
      <c r="AW167" s="139" t="s">
        <v>100</v>
      </c>
      <c r="AX167" s="139" t="s">
        <v>81</v>
      </c>
      <c r="AY167" s="139" t="s">
        <v>135</v>
      </c>
    </row>
    <row r="168" spans="2:51" s="6" customFormat="1" ht="15.75" customHeight="1">
      <c r="B168" s="144"/>
      <c r="D168" s="133" t="s">
        <v>144</v>
      </c>
      <c r="E168" s="145"/>
      <c r="F168" s="146" t="s">
        <v>147</v>
      </c>
      <c r="H168" s="147">
        <v>10</v>
      </c>
      <c r="L168" s="144"/>
      <c r="M168" s="148"/>
      <c r="T168" s="149"/>
      <c r="AT168" s="145" t="s">
        <v>144</v>
      </c>
      <c r="AU168" s="145" t="s">
        <v>25</v>
      </c>
      <c r="AV168" s="145" t="s">
        <v>141</v>
      </c>
      <c r="AW168" s="145" t="s">
        <v>100</v>
      </c>
      <c r="AX168" s="145" t="s">
        <v>26</v>
      </c>
      <c r="AY168" s="145" t="s">
        <v>135</v>
      </c>
    </row>
    <row r="169" spans="2:65" s="6" customFormat="1" ht="15.75" customHeight="1">
      <c r="B169" s="23"/>
      <c r="C169" s="118" t="s">
        <v>11</v>
      </c>
      <c r="D169" s="118" t="s">
        <v>137</v>
      </c>
      <c r="E169" s="119" t="s">
        <v>227</v>
      </c>
      <c r="F169" s="120" t="s">
        <v>228</v>
      </c>
      <c r="G169" s="121" t="s">
        <v>185</v>
      </c>
      <c r="H169" s="122">
        <v>19.5</v>
      </c>
      <c r="I169" s="123"/>
      <c r="J169" s="124">
        <f>ROUND($I$169*$H$169,2)</f>
        <v>0</v>
      </c>
      <c r="K169" s="120" t="s">
        <v>150</v>
      </c>
      <c r="L169" s="23"/>
      <c r="M169" s="125"/>
      <c r="N169" s="126" t="s">
        <v>52</v>
      </c>
      <c r="Q169" s="127">
        <v>0</v>
      </c>
      <c r="R169" s="127">
        <f>$Q$169*$H$169</f>
        <v>0</v>
      </c>
      <c r="S169" s="127">
        <v>0</v>
      </c>
      <c r="T169" s="128">
        <f>$S$169*$H$169</f>
        <v>0</v>
      </c>
      <c r="AR169" s="77" t="s">
        <v>141</v>
      </c>
      <c r="AT169" s="77" t="s">
        <v>137</v>
      </c>
      <c r="AU169" s="77" t="s">
        <v>25</v>
      </c>
      <c r="AY169" s="6" t="s">
        <v>135</v>
      </c>
      <c r="BE169" s="129">
        <f>IF($N$169="základní",$J$169,0)</f>
        <v>0</v>
      </c>
      <c r="BF169" s="129">
        <f>IF($N$169="snížená",$J$169,0)</f>
        <v>0</v>
      </c>
      <c r="BG169" s="129">
        <f>IF($N$169="zákl. přenesená",$J$169,0)</f>
        <v>0</v>
      </c>
      <c r="BH169" s="129">
        <f>IF($N$169="sníž. přenesená",$J$169,0)</f>
        <v>0</v>
      </c>
      <c r="BI169" s="129">
        <f>IF($N$169="nulová",$J$169,0)</f>
        <v>0</v>
      </c>
      <c r="BJ169" s="77" t="s">
        <v>26</v>
      </c>
      <c r="BK169" s="129">
        <f>ROUND($I$169*$H$169,2)</f>
        <v>0</v>
      </c>
      <c r="BL169" s="77" t="s">
        <v>141</v>
      </c>
      <c r="BM169" s="77" t="s">
        <v>229</v>
      </c>
    </row>
    <row r="170" spans="2:47" s="6" customFormat="1" ht="27" customHeight="1">
      <c r="B170" s="23"/>
      <c r="D170" s="130" t="s">
        <v>143</v>
      </c>
      <c r="F170" s="131" t="s">
        <v>230</v>
      </c>
      <c r="L170" s="23"/>
      <c r="M170" s="49"/>
      <c r="T170" s="50"/>
      <c r="AT170" s="6" t="s">
        <v>143</v>
      </c>
      <c r="AU170" s="6" t="s">
        <v>25</v>
      </c>
    </row>
    <row r="171" spans="2:51" s="6" customFormat="1" ht="15.75" customHeight="1">
      <c r="B171" s="132"/>
      <c r="D171" s="133" t="s">
        <v>144</v>
      </c>
      <c r="E171" s="134"/>
      <c r="F171" s="135" t="s">
        <v>231</v>
      </c>
      <c r="H171" s="134"/>
      <c r="L171" s="132"/>
      <c r="M171" s="136"/>
      <c r="T171" s="137"/>
      <c r="AT171" s="134" t="s">
        <v>144</v>
      </c>
      <c r="AU171" s="134" t="s">
        <v>25</v>
      </c>
      <c r="AV171" s="134" t="s">
        <v>26</v>
      </c>
      <c r="AW171" s="134" t="s">
        <v>100</v>
      </c>
      <c r="AX171" s="134" t="s">
        <v>81</v>
      </c>
      <c r="AY171" s="134" t="s">
        <v>135</v>
      </c>
    </row>
    <row r="172" spans="2:51" s="6" customFormat="1" ht="15.75" customHeight="1">
      <c r="B172" s="138"/>
      <c r="D172" s="133" t="s">
        <v>144</v>
      </c>
      <c r="E172" s="139"/>
      <c r="F172" s="140" t="s">
        <v>232</v>
      </c>
      <c r="H172" s="141">
        <v>19.5</v>
      </c>
      <c r="L172" s="138"/>
      <c r="M172" s="142"/>
      <c r="T172" s="143"/>
      <c r="AT172" s="139" t="s">
        <v>144</v>
      </c>
      <c r="AU172" s="139" t="s">
        <v>25</v>
      </c>
      <c r="AV172" s="139" t="s">
        <v>25</v>
      </c>
      <c r="AW172" s="139" t="s">
        <v>100</v>
      </c>
      <c r="AX172" s="139" t="s">
        <v>81</v>
      </c>
      <c r="AY172" s="139" t="s">
        <v>135</v>
      </c>
    </row>
    <row r="173" spans="2:51" s="6" customFormat="1" ht="15.75" customHeight="1">
      <c r="B173" s="144"/>
      <c r="D173" s="133" t="s">
        <v>144</v>
      </c>
      <c r="E173" s="145"/>
      <c r="F173" s="146" t="s">
        <v>147</v>
      </c>
      <c r="H173" s="147">
        <v>19.5</v>
      </c>
      <c r="L173" s="144"/>
      <c r="M173" s="148"/>
      <c r="T173" s="149"/>
      <c r="AT173" s="145" t="s">
        <v>144</v>
      </c>
      <c r="AU173" s="145" t="s">
        <v>25</v>
      </c>
      <c r="AV173" s="145" t="s">
        <v>141</v>
      </c>
      <c r="AW173" s="145" t="s">
        <v>100</v>
      </c>
      <c r="AX173" s="145" t="s">
        <v>26</v>
      </c>
      <c r="AY173" s="145" t="s">
        <v>135</v>
      </c>
    </row>
    <row r="174" spans="2:65" s="6" customFormat="1" ht="15.75" customHeight="1">
      <c r="B174" s="23"/>
      <c r="C174" s="118" t="s">
        <v>233</v>
      </c>
      <c r="D174" s="118" t="s">
        <v>137</v>
      </c>
      <c r="E174" s="119" t="s">
        <v>234</v>
      </c>
      <c r="F174" s="120" t="s">
        <v>235</v>
      </c>
      <c r="G174" s="121" t="s">
        <v>185</v>
      </c>
      <c r="H174" s="122">
        <v>19.5</v>
      </c>
      <c r="I174" s="123"/>
      <c r="J174" s="124">
        <f>ROUND($I$174*$H$174,2)</f>
        <v>0</v>
      </c>
      <c r="K174" s="120" t="s">
        <v>236</v>
      </c>
      <c r="L174" s="23"/>
      <c r="M174" s="125"/>
      <c r="N174" s="126" t="s">
        <v>52</v>
      </c>
      <c r="Q174" s="127">
        <v>0</v>
      </c>
      <c r="R174" s="127">
        <f>$Q$174*$H$174</f>
        <v>0</v>
      </c>
      <c r="S174" s="127">
        <v>0</v>
      </c>
      <c r="T174" s="128">
        <f>$S$174*$H$174</f>
        <v>0</v>
      </c>
      <c r="AR174" s="77" t="s">
        <v>141</v>
      </c>
      <c r="AT174" s="77" t="s">
        <v>137</v>
      </c>
      <c r="AU174" s="77" t="s">
        <v>25</v>
      </c>
      <c r="AY174" s="6" t="s">
        <v>135</v>
      </c>
      <c r="BE174" s="129">
        <f>IF($N$174="základní",$J$174,0)</f>
        <v>0</v>
      </c>
      <c r="BF174" s="129">
        <f>IF($N$174="snížená",$J$174,0)</f>
        <v>0</v>
      </c>
      <c r="BG174" s="129">
        <f>IF($N$174="zákl. přenesená",$J$174,0)</f>
        <v>0</v>
      </c>
      <c r="BH174" s="129">
        <f>IF($N$174="sníž. přenesená",$J$174,0)</f>
        <v>0</v>
      </c>
      <c r="BI174" s="129">
        <f>IF($N$174="nulová",$J$174,0)</f>
        <v>0</v>
      </c>
      <c r="BJ174" s="77" t="s">
        <v>26</v>
      </c>
      <c r="BK174" s="129">
        <f>ROUND($I$174*$H$174,2)</f>
        <v>0</v>
      </c>
      <c r="BL174" s="77" t="s">
        <v>141</v>
      </c>
      <c r="BM174" s="77" t="s">
        <v>237</v>
      </c>
    </row>
    <row r="175" spans="2:47" s="6" customFormat="1" ht="16.5" customHeight="1">
      <c r="B175" s="23"/>
      <c r="D175" s="130" t="s">
        <v>143</v>
      </c>
      <c r="F175" s="131" t="s">
        <v>235</v>
      </c>
      <c r="L175" s="23"/>
      <c r="M175" s="49"/>
      <c r="T175" s="50"/>
      <c r="AT175" s="6" t="s">
        <v>143</v>
      </c>
      <c r="AU175" s="6" t="s">
        <v>25</v>
      </c>
    </row>
    <row r="176" spans="2:51" s="6" customFormat="1" ht="15.75" customHeight="1">
      <c r="B176" s="132"/>
      <c r="D176" s="133" t="s">
        <v>144</v>
      </c>
      <c r="E176" s="134"/>
      <c r="F176" s="135" t="s">
        <v>145</v>
      </c>
      <c r="H176" s="134"/>
      <c r="L176" s="132"/>
      <c r="M176" s="136"/>
      <c r="T176" s="137"/>
      <c r="AT176" s="134" t="s">
        <v>144</v>
      </c>
      <c r="AU176" s="134" t="s">
        <v>25</v>
      </c>
      <c r="AV176" s="134" t="s">
        <v>26</v>
      </c>
      <c r="AW176" s="134" t="s">
        <v>100</v>
      </c>
      <c r="AX176" s="134" t="s">
        <v>81</v>
      </c>
      <c r="AY176" s="134" t="s">
        <v>135</v>
      </c>
    </row>
    <row r="177" spans="2:51" s="6" customFormat="1" ht="15.75" customHeight="1">
      <c r="B177" s="138"/>
      <c r="D177" s="133" t="s">
        <v>144</v>
      </c>
      <c r="E177" s="139"/>
      <c r="F177" s="140" t="s">
        <v>238</v>
      </c>
      <c r="H177" s="141">
        <v>19.5</v>
      </c>
      <c r="L177" s="138"/>
      <c r="M177" s="142"/>
      <c r="T177" s="143"/>
      <c r="AT177" s="139" t="s">
        <v>144</v>
      </c>
      <c r="AU177" s="139" t="s">
        <v>25</v>
      </c>
      <c r="AV177" s="139" t="s">
        <v>25</v>
      </c>
      <c r="AW177" s="139" t="s">
        <v>100</v>
      </c>
      <c r="AX177" s="139" t="s">
        <v>81</v>
      </c>
      <c r="AY177" s="139" t="s">
        <v>135</v>
      </c>
    </row>
    <row r="178" spans="2:51" s="6" customFormat="1" ht="15.75" customHeight="1">
      <c r="B178" s="144"/>
      <c r="D178" s="133" t="s">
        <v>144</v>
      </c>
      <c r="E178" s="145"/>
      <c r="F178" s="146" t="s">
        <v>147</v>
      </c>
      <c r="H178" s="147">
        <v>19.5</v>
      </c>
      <c r="L178" s="144"/>
      <c r="M178" s="148"/>
      <c r="T178" s="149"/>
      <c r="AT178" s="145" t="s">
        <v>144</v>
      </c>
      <c r="AU178" s="145" t="s">
        <v>25</v>
      </c>
      <c r="AV178" s="145" t="s">
        <v>141</v>
      </c>
      <c r="AW178" s="145" t="s">
        <v>100</v>
      </c>
      <c r="AX178" s="145" t="s">
        <v>26</v>
      </c>
      <c r="AY178" s="145" t="s">
        <v>135</v>
      </c>
    </row>
    <row r="179" spans="2:65" s="6" customFormat="1" ht="15.75" customHeight="1">
      <c r="B179" s="23"/>
      <c r="C179" s="118" t="s">
        <v>239</v>
      </c>
      <c r="D179" s="118" t="s">
        <v>137</v>
      </c>
      <c r="E179" s="119" t="s">
        <v>240</v>
      </c>
      <c r="F179" s="120" t="s">
        <v>241</v>
      </c>
      <c r="G179" s="121" t="s">
        <v>185</v>
      </c>
      <c r="H179" s="122">
        <v>19.5</v>
      </c>
      <c r="I179" s="123"/>
      <c r="J179" s="124">
        <f>ROUND($I$179*$H$179,2)</f>
        <v>0</v>
      </c>
      <c r="K179" s="120" t="s">
        <v>150</v>
      </c>
      <c r="L179" s="23"/>
      <c r="M179" s="125"/>
      <c r="N179" s="126" t="s">
        <v>52</v>
      </c>
      <c r="Q179" s="127">
        <v>0</v>
      </c>
      <c r="R179" s="127">
        <f>$Q$179*$H$179</f>
        <v>0</v>
      </c>
      <c r="S179" s="127">
        <v>0</v>
      </c>
      <c r="T179" s="128">
        <f>$S$179*$H$179</f>
        <v>0</v>
      </c>
      <c r="AR179" s="77" t="s">
        <v>141</v>
      </c>
      <c r="AT179" s="77" t="s">
        <v>137</v>
      </c>
      <c r="AU179" s="77" t="s">
        <v>25</v>
      </c>
      <c r="AY179" s="6" t="s">
        <v>135</v>
      </c>
      <c r="BE179" s="129">
        <f>IF($N$179="základní",$J$179,0)</f>
        <v>0</v>
      </c>
      <c r="BF179" s="129">
        <f>IF($N$179="snížená",$J$179,0)</f>
        <v>0</v>
      </c>
      <c r="BG179" s="129">
        <f>IF($N$179="zákl. přenesená",$J$179,0)</f>
        <v>0</v>
      </c>
      <c r="BH179" s="129">
        <f>IF($N$179="sníž. přenesená",$J$179,0)</f>
        <v>0</v>
      </c>
      <c r="BI179" s="129">
        <f>IF($N$179="nulová",$J$179,0)</f>
        <v>0</v>
      </c>
      <c r="BJ179" s="77" t="s">
        <v>26</v>
      </c>
      <c r="BK179" s="129">
        <f>ROUND($I$179*$H$179,2)</f>
        <v>0</v>
      </c>
      <c r="BL179" s="77" t="s">
        <v>141</v>
      </c>
      <c r="BM179" s="77" t="s">
        <v>242</v>
      </c>
    </row>
    <row r="180" spans="2:47" s="6" customFormat="1" ht="27" customHeight="1">
      <c r="B180" s="23"/>
      <c r="D180" s="130" t="s">
        <v>143</v>
      </c>
      <c r="F180" s="131" t="s">
        <v>243</v>
      </c>
      <c r="L180" s="23"/>
      <c r="M180" s="49"/>
      <c r="T180" s="50"/>
      <c r="AT180" s="6" t="s">
        <v>143</v>
      </c>
      <c r="AU180" s="6" t="s">
        <v>25</v>
      </c>
    </row>
    <row r="181" spans="2:51" s="6" customFormat="1" ht="15.75" customHeight="1">
      <c r="B181" s="132"/>
      <c r="D181" s="133" t="s">
        <v>144</v>
      </c>
      <c r="E181" s="134"/>
      <c r="F181" s="135" t="s">
        <v>145</v>
      </c>
      <c r="H181" s="134"/>
      <c r="L181" s="132"/>
      <c r="M181" s="136"/>
      <c r="T181" s="137"/>
      <c r="AT181" s="134" t="s">
        <v>144</v>
      </c>
      <c r="AU181" s="134" t="s">
        <v>25</v>
      </c>
      <c r="AV181" s="134" t="s">
        <v>26</v>
      </c>
      <c r="AW181" s="134" t="s">
        <v>100</v>
      </c>
      <c r="AX181" s="134" t="s">
        <v>81</v>
      </c>
      <c r="AY181" s="134" t="s">
        <v>135</v>
      </c>
    </row>
    <row r="182" spans="2:51" s="6" customFormat="1" ht="15.75" customHeight="1">
      <c r="B182" s="138"/>
      <c r="D182" s="133" t="s">
        <v>144</v>
      </c>
      <c r="E182" s="139"/>
      <c r="F182" s="140" t="s">
        <v>244</v>
      </c>
      <c r="H182" s="141">
        <v>19.5</v>
      </c>
      <c r="L182" s="138"/>
      <c r="M182" s="142"/>
      <c r="T182" s="143"/>
      <c r="AT182" s="139" t="s">
        <v>144</v>
      </c>
      <c r="AU182" s="139" t="s">
        <v>25</v>
      </c>
      <c r="AV182" s="139" t="s">
        <v>25</v>
      </c>
      <c r="AW182" s="139" t="s">
        <v>100</v>
      </c>
      <c r="AX182" s="139" t="s">
        <v>81</v>
      </c>
      <c r="AY182" s="139" t="s">
        <v>135</v>
      </c>
    </row>
    <row r="183" spans="2:51" s="6" customFormat="1" ht="15.75" customHeight="1">
      <c r="B183" s="144"/>
      <c r="D183" s="133" t="s">
        <v>144</v>
      </c>
      <c r="E183" s="145"/>
      <c r="F183" s="146" t="s">
        <v>147</v>
      </c>
      <c r="H183" s="147">
        <v>19.5</v>
      </c>
      <c r="L183" s="144"/>
      <c r="M183" s="148"/>
      <c r="T183" s="149"/>
      <c r="AT183" s="145" t="s">
        <v>144</v>
      </c>
      <c r="AU183" s="145" t="s">
        <v>25</v>
      </c>
      <c r="AV183" s="145" t="s">
        <v>141</v>
      </c>
      <c r="AW183" s="145" t="s">
        <v>100</v>
      </c>
      <c r="AX183" s="145" t="s">
        <v>26</v>
      </c>
      <c r="AY183" s="145" t="s">
        <v>135</v>
      </c>
    </row>
    <row r="184" spans="2:65" s="6" customFormat="1" ht="15.75" customHeight="1">
      <c r="B184" s="23"/>
      <c r="C184" s="118" t="s">
        <v>245</v>
      </c>
      <c r="D184" s="118" t="s">
        <v>137</v>
      </c>
      <c r="E184" s="119" t="s">
        <v>246</v>
      </c>
      <c r="F184" s="120" t="s">
        <v>247</v>
      </c>
      <c r="G184" s="121" t="s">
        <v>185</v>
      </c>
      <c r="H184" s="122">
        <v>4</v>
      </c>
      <c r="I184" s="123"/>
      <c r="J184" s="124">
        <f>ROUND($I$184*$H$184,2)</f>
        <v>0</v>
      </c>
      <c r="K184" s="120" t="s">
        <v>150</v>
      </c>
      <c r="L184" s="23"/>
      <c r="M184" s="125"/>
      <c r="N184" s="126" t="s">
        <v>52</v>
      </c>
      <c r="Q184" s="127">
        <v>0</v>
      </c>
      <c r="R184" s="127">
        <f>$Q$184*$H$184</f>
        <v>0</v>
      </c>
      <c r="S184" s="127">
        <v>0</v>
      </c>
      <c r="T184" s="128">
        <f>$S$184*$H$184</f>
        <v>0</v>
      </c>
      <c r="AR184" s="77" t="s">
        <v>141</v>
      </c>
      <c r="AT184" s="77" t="s">
        <v>137</v>
      </c>
      <c r="AU184" s="77" t="s">
        <v>25</v>
      </c>
      <c r="AY184" s="6" t="s">
        <v>135</v>
      </c>
      <c r="BE184" s="129">
        <f>IF($N$184="základní",$J$184,0)</f>
        <v>0</v>
      </c>
      <c r="BF184" s="129">
        <f>IF($N$184="snížená",$J$184,0)</f>
        <v>0</v>
      </c>
      <c r="BG184" s="129">
        <f>IF($N$184="zákl. přenesená",$J$184,0)</f>
        <v>0</v>
      </c>
      <c r="BH184" s="129">
        <f>IF($N$184="sníž. přenesená",$J$184,0)</f>
        <v>0</v>
      </c>
      <c r="BI184" s="129">
        <f>IF($N$184="nulová",$J$184,0)</f>
        <v>0</v>
      </c>
      <c r="BJ184" s="77" t="s">
        <v>26</v>
      </c>
      <c r="BK184" s="129">
        <f>ROUND($I$184*$H$184,2)</f>
        <v>0</v>
      </c>
      <c r="BL184" s="77" t="s">
        <v>141</v>
      </c>
      <c r="BM184" s="77" t="s">
        <v>248</v>
      </c>
    </row>
    <row r="185" spans="2:47" s="6" customFormat="1" ht="27" customHeight="1">
      <c r="B185" s="23"/>
      <c r="D185" s="130" t="s">
        <v>143</v>
      </c>
      <c r="F185" s="131" t="s">
        <v>249</v>
      </c>
      <c r="L185" s="23"/>
      <c r="M185" s="49"/>
      <c r="T185" s="50"/>
      <c r="AT185" s="6" t="s">
        <v>143</v>
      </c>
      <c r="AU185" s="6" t="s">
        <v>25</v>
      </c>
    </row>
    <row r="186" spans="2:51" s="6" customFormat="1" ht="15.75" customHeight="1">
      <c r="B186" s="132"/>
      <c r="D186" s="133" t="s">
        <v>144</v>
      </c>
      <c r="E186" s="134"/>
      <c r="F186" s="135" t="s">
        <v>145</v>
      </c>
      <c r="H186" s="134"/>
      <c r="L186" s="132"/>
      <c r="M186" s="136"/>
      <c r="T186" s="137"/>
      <c r="AT186" s="134" t="s">
        <v>144</v>
      </c>
      <c r="AU186" s="134" t="s">
        <v>25</v>
      </c>
      <c r="AV186" s="134" t="s">
        <v>26</v>
      </c>
      <c r="AW186" s="134" t="s">
        <v>100</v>
      </c>
      <c r="AX186" s="134" t="s">
        <v>81</v>
      </c>
      <c r="AY186" s="134" t="s">
        <v>135</v>
      </c>
    </row>
    <row r="187" spans="2:51" s="6" customFormat="1" ht="15.75" customHeight="1">
      <c r="B187" s="138"/>
      <c r="D187" s="133" t="s">
        <v>144</v>
      </c>
      <c r="E187" s="139"/>
      <c r="F187" s="140" t="s">
        <v>250</v>
      </c>
      <c r="H187" s="141">
        <v>4</v>
      </c>
      <c r="L187" s="138"/>
      <c r="M187" s="142"/>
      <c r="T187" s="143"/>
      <c r="AT187" s="139" t="s">
        <v>144</v>
      </c>
      <c r="AU187" s="139" t="s">
        <v>25</v>
      </c>
      <c r="AV187" s="139" t="s">
        <v>25</v>
      </c>
      <c r="AW187" s="139" t="s">
        <v>100</v>
      </c>
      <c r="AX187" s="139" t="s">
        <v>81</v>
      </c>
      <c r="AY187" s="139" t="s">
        <v>135</v>
      </c>
    </row>
    <row r="188" spans="2:51" s="6" customFormat="1" ht="15.75" customHeight="1">
      <c r="B188" s="144"/>
      <c r="D188" s="133" t="s">
        <v>144</v>
      </c>
      <c r="E188" s="145"/>
      <c r="F188" s="146" t="s">
        <v>147</v>
      </c>
      <c r="H188" s="147">
        <v>4</v>
      </c>
      <c r="L188" s="144"/>
      <c r="M188" s="148"/>
      <c r="T188" s="149"/>
      <c r="AT188" s="145" t="s">
        <v>144</v>
      </c>
      <c r="AU188" s="145" t="s">
        <v>25</v>
      </c>
      <c r="AV188" s="145" t="s">
        <v>141</v>
      </c>
      <c r="AW188" s="145" t="s">
        <v>100</v>
      </c>
      <c r="AX188" s="145" t="s">
        <v>26</v>
      </c>
      <c r="AY188" s="145" t="s">
        <v>135</v>
      </c>
    </row>
    <row r="189" spans="2:65" s="6" customFormat="1" ht="15.75" customHeight="1">
      <c r="B189" s="23"/>
      <c r="C189" s="118" t="s">
        <v>251</v>
      </c>
      <c r="D189" s="118" t="s">
        <v>137</v>
      </c>
      <c r="E189" s="119" t="s">
        <v>252</v>
      </c>
      <c r="F189" s="120" t="s">
        <v>253</v>
      </c>
      <c r="G189" s="121" t="s">
        <v>185</v>
      </c>
      <c r="H189" s="122">
        <v>1</v>
      </c>
      <c r="I189" s="123"/>
      <c r="J189" s="124">
        <f>ROUND($I$189*$H$189,2)</f>
        <v>0</v>
      </c>
      <c r="K189" s="120" t="s">
        <v>150</v>
      </c>
      <c r="L189" s="23"/>
      <c r="M189" s="125"/>
      <c r="N189" s="126" t="s">
        <v>52</v>
      </c>
      <c r="Q189" s="127">
        <v>0</v>
      </c>
      <c r="R189" s="127">
        <f>$Q$189*$H$189</f>
        <v>0</v>
      </c>
      <c r="S189" s="127">
        <v>0</v>
      </c>
      <c r="T189" s="128">
        <f>$S$189*$H$189</f>
        <v>0</v>
      </c>
      <c r="AR189" s="77" t="s">
        <v>141</v>
      </c>
      <c r="AT189" s="77" t="s">
        <v>137</v>
      </c>
      <c r="AU189" s="77" t="s">
        <v>25</v>
      </c>
      <c r="AY189" s="6" t="s">
        <v>135</v>
      </c>
      <c r="BE189" s="129">
        <f>IF($N$189="základní",$J$189,0)</f>
        <v>0</v>
      </c>
      <c r="BF189" s="129">
        <f>IF($N$189="snížená",$J$189,0)</f>
        <v>0</v>
      </c>
      <c r="BG189" s="129">
        <f>IF($N$189="zákl. přenesená",$J$189,0)</f>
        <v>0</v>
      </c>
      <c r="BH189" s="129">
        <f>IF($N$189="sníž. přenesená",$J$189,0)</f>
        <v>0</v>
      </c>
      <c r="BI189" s="129">
        <f>IF($N$189="nulová",$J$189,0)</f>
        <v>0</v>
      </c>
      <c r="BJ189" s="77" t="s">
        <v>26</v>
      </c>
      <c r="BK189" s="129">
        <f>ROUND($I$189*$H$189,2)</f>
        <v>0</v>
      </c>
      <c r="BL189" s="77" t="s">
        <v>141</v>
      </c>
      <c r="BM189" s="77" t="s">
        <v>254</v>
      </c>
    </row>
    <row r="190" spans="2:47" s="6" customFormat="1" ht="27" customHeight="1">
      <c r="B190" s="23"/>
      <c r="D190" s="130" t="s">
        <v>143</v>
      </c>
      <c r="F190" s="131" t="s">
        <v>255</v>
      </c>
      <c r="L190" s="23"/>
      <c r="M190" s="49"/>
      <c r="T190" s="50"/>
      <c r="AT190" s="6" t="s">
        <v>143</v>
      </c>
      <c r="AU190" s="6" t="s">
        <v>25</v>
      </c>
    </row>
    <row r="191" spans="2:51" s="6" customFormat="1" ht="15.75" customHeight="1">
      <c r="B191" s="132"/>
      <c r="D191" s="133" t="s">
        <v>144</v>
      </c>
      <c r="E191" s="134"/>
      <c r="F191" s="135" t="s">
        <v>145</v>
      </c>
      <c r="H191" s="134"/>
      <c r="L191" s="132"/>
      <c r="M191" s="136"/>
      <c r="T191" s="137"/>
      <c r="AT191" s="134" t="s">
        <v>144</v>
      </c>
      <c r="AU191" s="134" t="s">
        <v>25</v>
      </c>
      <c r="AV191" s="134" t="s">
        <v>26</v>
      </c>
      <c r="AW191" s="134" t="s">
        <v>100</v>
      </c>
      <c r="AX191" s="134" t="s">
        <v>81</v>
      </c>
      <c r="AY191" s="134" t="s">
        <v>135</v>
      </c>
    </row>
    <row r="192" spans="2:51" s="6" customFormat="1" ht="15.75" customHeight="1">
      <c r="B192" s="138"/>
      <c r="D192" s="133" t="s">
        <v>144</v>
      </c>
      <c r="E192" s="139"/>
      <c r="F192" s="140" t="s">
        <v>26</v>
      </c>
      <c r="H192" s="141">
        <v>1</v>
      </c>
      <c r="L192" s="138"/>
      <c r="M192" s="142"/>
      <c r="T192" s="143"/>
      <c r="AT192" s="139" t="s">
        <v>144</v>
      </c>
      <c r="AU192" s="139" t="s">
        <v>25</v>
      </c>
      <c r="AV192" s="139" t="s">
        <v>25</v>
      </c>
      <c r="AW192" s="139" t="s">
        <v>100</v>
      </c>
      <c r="AX192" s="139" t="s">
        <v>81</v>
      </c>
      <c r="AY192" s="139" t="s">
        <v>135</v>
      </c>
    </row>
    <row r="193" spans="2:51" s="6" customFormat="1" ht="15.75" customHeight="1">
      <c r="B193" s="144"/>
      <c r="D193" s="133" t="s">
        <v>144</v>
      </c>
      <c r="E193" s="145"/>
      <c r="F193" s="146" t="s">
        <v>147</v>
      </c>
      <c r="H193" s="147">
        <v>1</v>
      </c>
      <c r="L193" s="144"/>
      <c r="M193" s="148"/>
      <c r="T193" s="149"/>
      <c r="AT193" s="145" t="s">
        <v>144</v>
      </c>
      <c r="AU193" s="145" t="s">
        <v>25</v>
      </c>
      <c r="AV193" s="145" t="s">
        <v>141</v>
      </c>
      <c r="AW193" s="145" t="s">
        <v>100</v>
      </c>
      <c r="AX193" s="145" t="s">
        <v>26</v>
      </c>
      <c r="AY193" s="145" t="s">
        <v>135</v>
      </c>
    </row>
    <row r="194" spans="2:65" s="6" customFormat="1" ht="15.75" customHeight="1">
      <c r="B194" s="23"/>
      <c r="C194" s="118" t="s">
        <v>256</v>
      </c>
      <c r="D194" s="118" t="s">
        <v>137</v>
      </c>
      <c r="E194" s="119" t="s">
        <v>257</v>
      </c>
      <c r="F194" s="120" t="s">
        <v>258</v>
      </c>
      <c r="G194" s="121" t="s">
        <v>185</v>
      </c>
      <c r="H194" s="122">
        <v>1.68</v>
      </c>
      <c r="I194" s="123"/>
      <c r="J194" s="124">
        <f>ROUND($I$194*$H$194,2)</f>
        <v>0</v>
      </c>
      <c r="K194" s="120" t="s">
        <v>150</v>
      </c>
      <c r="L194" s="23"/>
      <c r="M194" s="125"/>
      <c r="N194" s="126" t="s">
        <v>52</v>
      </c>
      <c r="Q194" s="127">
        <v>0</v>
      </c>
      <c r="R194" s="127">
        <f>$Q$194*$H$194</f>
        <v>0</v>
      </c>
      <c r="S194" s="127">
        <v>0</v>
      </c>
      <c r="T194" s="128">
        <f>$S$194*$H$194</f>
        <v>0</v>
      </c>
      <c r="AR194" s="77" t="s">
        <v>141</v>
      </c>
      <c r="AT194" s="77" t="s">
        <v>137</v>
      </c>
      <c r="AU194" s="77" t="s">
        <v>25</v>
      </c>
      <c r="AY194" s="6" t="s">
        <v>135</v>
      </c>
      <c r="BE194" s="129">
        <f>IF($N$194="základní",$J$194,0)</f>
        <v>0</v>
      </c>
      <c r="BF194" s="129">
        <f>IF($N$194="snížená",$J$194,0)</f>
        <v>0</v>
      </c>
      <c r="BG194" s="129">
        <f>IF($N$194="zákl. přenesená",$J$194,0)</f>
        <v>0</v>
      </c>
      <c r="BH194" s="129">
        <f>IF($N$194="sníž. přenesená",$J$194,0)</f>
        <v>0</v>
      </c>
      <c r="BI194" s="129">
        <f>IF($N$194="nulová",$J$194,0)</f>
        <v>0</v>
      </c>
      <c r="BJ194" s="77" t="s">
        <v>26</v>
      </c>
      <c r="BK194" s="129">
        <f>ROUND($I$194*$H$194,2)</f>
        <v>0</v>
      </c>
      <c r="BL194" s="77" t="s">
        <v>141</v>
      </c>
      <c r="BM194" s="77" t="s">
        <v>259</v>
      </c>
    </row>
    <row r="195" spans="2:47" s="6" customFormat="1" ht="38.25" customHeight="1">
      <c r="B195" s="23"/>
      <c r="D195" s="130" t="s">
        <v>143</v>
      </c>
      <c r="F195" s="131" t="s">
        <v>260</v>
      </c>
      <c r="L195" s="23"/>
      <c r="M195" s="49"/>
      <c r="T195" s="50"/>
      <c r="AT195" s="6" t="s">
        <v>143</v>
      </c>
      <c r="AU195" s="6" t="s">
        <v>25</v>
      </c>
    </row>
    <row r="196" spans="2:51" s="6" customFormat="1" ht="15.75" customHeight="1">
      <c r="B196" s="132"/>
      <c r="D196" s="133" t="s">
        <v>144</v>
      </c>
      <c r="E196" s="134"/>
      <c r="F196" s="135" t="s">
        <v>188</v>
      </c>
      <c r="H196" s="134"/>
      <c r="L196" s="132"/>
      <c r="M196" s="136"/>
      <c r="T196" s="137"/>
      <c r="AT196" s="134" t="s">
        <v>144</v>
      </c>
      <c r="AU196" s="134" t="s">
        <v>25</v>
      </c>
      <c r="AV196" s="134" t="s">
        <v>26</v>
      </c>
      <c r="AW196" s="134" t="s">
        <v>100</v>
      </c>
      <c r="AX196" s="134" t="s">
        <v>81</v>
      </c>
      <c r="AY196" s="134" t="s">
        <v>135</v>
      </c>
    </row>
    <row r="197" spans="2:51" s="6" customFormat="1" ht="15.75" customHeight="1">
      <c r="B197" s="138"/>
      <c r="D197" s="133" t="s">
        <v>144</v>
      </c>
      <c r="E197" s="139"/>
      <c r="F197" s="140" t="s">
        <v>261</v>
      </c>
      <c r="H197" s="141">
        <v>1.68</v>
      </c>
      <c r="L197" s="138"/>
      <c r="M197" s="142"/>
      <c r="T197" s="143"/>
      <c r="AT197" s="139" t="s">
        <v>144</v>
      </c>
      <c r="AU197" s="139" t="s">
        <v>25</v>
      </c>
      <c r="AV197" s="139" t="s">
        <v>25</v>
      </c>
      <c r="AW197" s="139" t="s">
        <v>100</v>
      </c>
      <c r="AX197" s="139" t="s">
        <v>81</v>
      </c>
      <c r="AY197" s="139" t="s">
        <v>135</v>
      </c>
    </row>
    <row r="198" spans="2:51" s="6" customFormat="1" ht="15.75" customHeight="1">
      <c r="B198" s="144"/>
      <c r="D198" s="133" t="s">
        <v>144</v>
      </c>
      <c r="E198" s="145"/>
      <c r="F198" s="146" t="s">
        <v>147</v>
      </c>
      <c r="H198" s="147">
        <v>1.68</v>
      </c>
      <c r="L198" s="144"/>
      <c r="M198" s="148"/>
      <c r="T198" s="149"/>
      <c r="AT198" s="145" t="s">
        <v>144</v>
      </c>
      <c r="AU198" s="145" t="s">
        <v>25</v>
      </c>
      <c r="AV198" s="145" t="s">
        <v>141</v>
      </c>
      <c r="AW198" s="145" t="s">
        <v>100</v>
      </c>
      <c r="AX198" s="145" t="s">
        <v>26</v>
      </c>
      <c r="AY198" s="145" t="s">
        <v>135</v>
      </c>
    </row>
    <row r="199" spans="2:65" s="6" customFormat="1" ht="15.75" customHeight="1">
      <c r="B199" s="23"/>
      <c r="C199" s="150" t="s">
        <v>10</v>
      </c>
      <c r="D199" s="150" t="s">
        <v>262</v>
      </c>
      <c r="E199" s="151" t="s">
        <v>263</v>
      </c>
      <c r="F199" s="152" t="s">
        <v>264</v>
      </c>
      <c r="G199" s="153" t="s">
        <v>265</v>
      </c>
      <c r="H199" s="154">
        <v>1.68</v>
      </c>
      <c r="I199" s="155"/>
      <c r="J199" s="156">
        <f>ROUND($I$199*$H$199,2)</f>
        <v>0</v>
      </c>
      <c r="K199" s="152" t="s">
        <v>150</v>
      </c>
      <c r="L199" s="157"/>
      <c r="M199" s="158"/>
      <c r="N199" s="159" t="s">
        <v>52</v>
      </c>
      <c r="Q199" s="127">
        <v>1</v>
      </c>
      <c r="R199" s="127">
        <f>$Q$199*$H$199</f>
        <v>1.68</v>
      </c>
      <c r="S199" s="127">
        <v>0</v>
      </c>
      <c r="T199" s="128">
        <f>$S$199*$H$199</f>
        <v>0</v>
      </c>
      <c r="AR199" s="77" t="s">
        <v>182</v>
      </c>
      <c r="AT199" s="77" t="s">
        <v>262</v>
      </c>
      <c r="AU199" s="77" t="s">
        <v>25</v>
      </c>
      <c r="AY199" s="6" t="s">
        <v>135</v>
      </c>
      <c r="BE199" s="129">
        <f>IF($N$199="základní",$J$199,0)</f>
        <v>0</v>
      </c>
      <c r="BF199" s="129">
        <f>IF($N$199="snížená",$J$199,0)</f>
        <v>0</v>
      </c>
      <c r="BG199" s="129">
        <f>IF($N$199="zákl. přenesená",$J$199,0)</f>
        <v>0</v>
      </c>
      <c r="BH199" s="129">
        <f>IF($N$199="sníž. přenesená",$J$199,0)</f>
        <v>0</v>
      </c>
      <c r="BI199" s="129">
        <f>IF($N$199="nulová",$J$199,0)</f>
        <v>0</v>
      </c>
      <c r="BJ199" s="77" t="s">
        <v>26</v>
      </c>
      <c r="BK199" s="129">
        <f>ROUND($I$199*$H$199,2)</f>
        <v>0</v>
      </c>
      <c r="BL199" s="77" t="s">
        <v>141</v>
      </c>
      <c r="BM199" s="77" t="s">
        <v>266</v>
      </c>
    </row>
    <row r="200" spans="2:47" s="6" customFormat="1" ht="27" customHeight="1">
      <c r="B200" s="23"/>
      <c r="D200" s="130" t="s">
        <v>143</v>
      </c>
      <c r="F200" s="131" t="s">
        <v>267</v>
      </c>
      <c r="L200" s="23"/>
      <c r="M200" s="49"/>
      <c r="T200" s="50"/>
      <c r="AT200" s="6" t="s">
        <v>143</v>
      </c>
      <c r="AU200" s="6" t="s">
        <v>25</v>
      </c>
    </row>
    <row r="201" spans="2:65" s="6" customFormat="1" ht="15.75" customHeight="1">
      <c r="B201" s="23"/>
      <c r="C201" s="118" t="s">
        <v>268</v>
      </c>
      <c r="D201" s="118" t="s">
        <v>137</v>
      </c>
      <c r="E201" s="119" t="s">
        <v>269</v>
      </c>
      <c r="F201" s="120" t="s">
        <v>270</v>
      </c>
      <c r="G201" s="121" t="s">
        <v>140</v>
      </c>
      <c r="H201" s="122">
        <v>269.5</v>
      </c>
      <c r="I201" s="123"/>
      <c r="J201" s="124">
        <f>ROUND($I$201*$H$201,2)</f>
        <v>0</v>
      </c>
      <c r="K201" s="120"/>
      <c r="L201" s="23"/>
      <c r="M201" s="125"/>
      <c r="N201" s="126" t="s">
        <v>52</v>
      </c>
      <c r="Q201" s="127">
        <v>0</v>
      </c>
      <c r="R201" s="127">
        <f>$Q$201*$H$201</f>
        <v>0</v>
      </c>
      <c r="S201" s="127">
        <v>0</v>
      </c>
      <c r="T201" s="128">
        <f>$S$201*$H$201</f>
        <v>0</v>
      </c>
      <c r="AR201" s="77" t="s">
        <v>141</v>
      </c>
      <c r="AT201" s="77" t="s">
        <v>137</v>
      </c>
      <c r="AU201" s="77" t="s">
        <v>25</v>
      </c>
      <c r="AY201" s="6" t="s">
        <v>135</v>
      </c>
      <c r="BE201" s="129">
        <f>IF($N$201="základní",$J$201,0)</f>
        <v>0</v>
      </c>
      <c r="BF201" s="129">
        <f>IF($N$201="snížená",$J$201,0)</f>
        <v>0</v>
      </c>
      <c r="BG201" s="129">
        <f>IF($N$201="zákl. přenesená",$J$201,0)</f>
        <v>0</v>
      </c>
      <c r="BH201" s="129">
        <f>IF($N$201="sníž. přenesená",$J$201,0)</f>
        <v>0</v>
      </c>
      <c r="BI201" s="129">
        <f>IF($N$201="nulová",$J$201,0)</f>
        <v>0</v>
      </c>
      <c r="BJ201" s="77" t="s">
        <v>26</v>
      </c>
      <c r="BK201" s="129">
        <f>ROUND($I$201*$H$201,2)</f>
        <v>0</v>
      </c>
      <c r="BL201" s="77" t="s">
        <v>141</v>
      </c>
      <c r="BM201" s="77" t="s">
        <v>271</v>
      </c>
    </row>
    <row r="202" spans="2:47" s="6" customFormat="1" ht="16.5" customHeight="1">
      <c r="B202" s="23"/>
      <c r="D202" s="130" t="s">
        <v>143</v>
      </c>
      <c r="F202" s="131" t="s">
        <v>270</v>
      </c>
      <c r="L202" s="23"/>
      <c r="M202" s="49"/>
      <c r="T202" s="50"/>
      <c r="AT202" s="6" t="s">
        <v>143</v>
      </c>
      <c r="AU202" s="6" t="s">
        <v>25</v>
      </c>
    </row>
    <row r="203" spans="2:51" s="6" customFormat="1" ht="15.75" customHeight="1">
      <c r="B203" s="132"/>
      <c r="D203" s="133" t="s">
        <v>144</v>
      </c>
      <c r="E203" s="134"/>
      <c r="F203" s="135" t="s">
        <v>272</v>
      </c>
      <c r="H203" s="134"/>
      <c r="L203" s="132"/>
      <c r="M203" s="136"/>
      <c r="T203" s="137"/>
      <c r="AT203" s="134" t="s">
        <v>144</v>
      </c>
      <c r="AU203" s="134" t="s">
        <v>25</v>
      </c>
      <c r="AV203" s="134" t="s">
        <v>26</v>
      </c>
      <c r="AW203" s="134" t="s">
        <v>100</v>
      </c>
      <c r="AX203" s="134" t="s">
        <v>81</v>
      </c>
      <c r="AY203" s="134" t="s">
        <v>135</v>
      </c>
    </row>
    <row r="204" spans="2:51" s="6" customFormat="1" ht="15.75" customHeight="1">
      <c r="B204" s="138"/>
      <c r="D204" s="133" t="s">
        <v>144</v>
      </c>
      <c r="E204" s="139"/>
      <c r="F204" s="140" t="s">
        <v>273</v>
      </c>
      <c r="H204" s="141">
        <v>269.5</v>
      </c>
      <c r="L204" s="138"/>
      <c r="M204" s="142"/>
      <c r="T204" s="143"/>
      <c r="AT204" s="139" t="s">
        <v>144</v>
      </c>
      <c r="AU204" s="139" t="s">
        <v>25</v>
      </c>
      <c r="AV204" s="139" t="s">
        <v>25</v>
      </c>
      <c r="AW204" s="139" t="s">
        <v>100</v>
      </c>
      <c r="AX204" s="139" t="s">
        <v>81</v>
      </c>
      <c r="AY204" s="139" t="s">
        <v>135</v>
      </c>
    </row>
    <row r="205" spans="2:51" s="6" customFormat="1" ht="15.75" customHeight="1">
      <c r="B205" s="144"/>
      <c r="D205" s="133" t="s">
        <v>144</v>
      </c>
      <c r="E205" s="145"/>
      <c r="F205" s="146" t="s">
        <v>147</v>
      </c>
      <c r="H205" s="147">
        <v>269.5</v>
      </c>
      <c r="L205" s="144"/>
      <c r="M205" s="148"/>
      <c r="T205" s="149"/>
      <c r="AT205" s="145" t="s">
        <v>144</v>
      </c>
      <c r="AU205" s="145" t="s">
        <v>25</v>
      </c>
      <c r="AV205" s="145" t="s">
        <v>141</v>
      </c>
      <c r="AW205" s="145" t="s">
        <v>100</v>
      </c>
      <c r="AX205" s="145" t="s">
        <v>26</v>
      </c>
      <c r="AY205" s="145" t="s">
        <v>135</v>
      </c>
    </row>
    <row r="206" spans="2:63" s="107" customFormat="1" ht="30.75" customHeight="1">
      <c r="B206" s="108"/>
      <c r="D206" s="109" t="s">
        <v>80</v>
      </c>
      <c r="E206" s="116" t="s">
        <v>25</v>
      </c>
      <c r="F206" s="116" t="s">
        <v>274</v>
      </c>
      <c r="J206" s="117">
        <f>$BK$206</f>
        <v>0</v>
      </c>
      <c r="L206" s="108"/>
      <c r="M206" s="112"/>
      <c r="P206" s="113">
        <f>SUM($P$207:$P$216)</f>
        <v>0</v>
      </c>
      <c r="R206" s="113">
        <f>SUM($R$207:$R$216)</f>
        <v>5.887071839999999</v>
      </c>
      <c r="T206" s="114">
        <f>SUM($T$207:$T$216)</f>
        <v>0</v>
      </c>
      <c r="AR206" s="109" t="s">
        <v>26</v>
      </c>
      <c r="AT206" s="109" t="s">
        <v>80</v>
      </c>
      <c r="AU206" s="109" t="s">
        <v>26</v>
      </c>
      <c r="AY206" s="109" t="s">
        <v>135</v>
      </c>
      <c r="BK206" s="115">
        <f>SUM($BK$207:$BK$216)</f>
        <v>0</v>
      </c>
    </row>
    <row r="207" spans="2:65" s="6" customFormat="1" ht="15.75" customHeight="1">
      <c r="B207" s="23"/>
      <c r="C207" s="118" t="s">
        <v>275</v>
      </c>
      <c r="D207" s="118" t="s">
        <v>137</v>
      </c>
      <c r="E207" s="119" t="s">
        <v>276</v>
      </c>
      <c r="F207" s="120" t="s">
        <v>277</v>
      </c>
      <c r="G207" s="121" t="s">
        <v>185</v>
      </c>
      <c r="H207" s="122">
        <v>1.2</v>
      </c>
      <c r="I207" s="123"/>
      <c r="J207" s="124">
        <f>ROUND($I$207*$H$207,2)</f>
        <v>0</v>
      </c>
      <c r="K207" s="120" t="s">
        <v>150</v>
      </c>
      <c r="L207" s="23"/>
      <c r="M207" s="125"/>
      <c r="N207" s="126" t="s">
        <v>52</v>
      </c>
      <c r="Q207" s="127">
        <v>2.25634</v>
      </c>
      <c r="R207" s="127">
        <f>$Q$207*$H$207</f>
        <v>2.7076079999999996</v>
      </c>
      <c r="S207" s="127">
        <v>0</v>
      </c>
      <c r="T207" s="128">
        <f>$S$207*$H$207</f>
        <v>0</v>
      </c>
      <c r="AR207" s="77" t="s">
        <v>141</v>
      </c>
      <c r="AT207" s="77" t="s">
        <v>137</v>
      </c>
      <c r="AU207" s="77" t="s">
        <v>25</v>
      </c>
      <c r="AY207" s="6" t="s">
        <v>135</v>
      </c>
      <c r="BE207" s="129">
        <f>IF($N$207="základní",$J$207,0)</f>
        <v>0</v>
      </c>
      <c r="BF207" s="129">
        <f>IF($N$207="snížená",$J$207,0)</f>
        <v>0</v>
      </c>
      <c r="BG207" s="129">
        <f>IF($N$207="zákl. přenesená",$J$207,0)</f>
        <v>0</v>
      </c>
      <c r="BH207" s="129">
        <f>IF($N$207="sníž. přenesená",$J$207,0)</f>
        <v>0</v>
      </c>
      <c r="BI207" s="129">
        <f>IF($N$207="nulová",$J$207,0)</f>
        <v>0</v>
      </c>
      <c r="BJ207" s="77" t="s">
        <v>26</v>
      </c>
      <c r="BK207" s="129">
        <f>ROUND($I$207*$H$207,2)</f>
        <v>0</v>
      </c>
      <c r="BL207" s="77" t="s">
        <v>141</v>
      </c>
      <c r="BM207" s="77" t="s">
        <v>278</v>
      </c>
    </row>
    <row r="208" spans="2:47" s="6" customFormat="1" ht="16.5" customHeight="1">
      <c r="B208" s="23"/>
      <c r="D208" s="130" t="s">
        <v>143</v>
      </c>
      <c r="F208" s="131" t="s">
        <v>279</v>
      </c>
      <c r="L208" s="23"/>
      <c r="M208" s="49"/>
      <c r="T208" s="50"/>
      <c r="AT208" s="6" t="s">
        <v>143</v>
      </c>
      <c r="AU208" s="6" t="s">
        <v>25</v>
      </c>
    </row>
    <row r="209" spans="2:51" s="6" customFormat="1" ht="15.75" customHeight="1">
      <c r="B209" s="132"/>
      <c r="D209" s="133" t="s">
        <v>144</v>
      </c>
      <c r="E209" s="134"/>
      <c r="F209" s="135" t="s">
        <v>280</v>
      </c>
      <c r="H209" s="134"/>
      <c r="L209" s="132"/>
      <c r="M209" s="136"/>
      <c r="T209" s="137"/>
      <c r="AT209" s="134" t="s">
        <v>144</v>
      </c>
      <c r="AU209" s="134" t="s">
        <v>25</v>
      </c>
      <c r="AV209" s="134" t="s">
        <v>26</v>
      </c>
      <c r="AW209" s="134" t="s">
        <v>100</v>
      </c>
      <c r="AX209" s="134" t="s">
        <v>81</v>
      </c>
      <c r="AY209" s="134" t="s">
        <v>135</v>
      </c>
    </row>
    <row r="210" spans="2:51" s="6" customFormat="1" ht="15.75" customHeight="1">
      <c r="B210" s="138"/>
      <c r="D210" s="133" t="s">
        <v>144</v>
      </c>
      <c r="E210" s="139"/>
      <c r="F210" s="140" t="s">
        <v>215</v>
      </c>
      <c r="H210" s="141">
        <v>1.2</v>
      </c>
      <c r="L210" s="138"/>
      <c r="M210" s="142"/>
      <c r="T210" s="143"/>
      <c r="AT210" s="139" t="s">
        <v>144</v>
      </c>
      <c r="AU210" s="139" t="s">
        <v>25</v>
      </c>
      <c r="AV210" s="139" t="s">
        <v>25</v>
      </c>
      <c r="AW210" s="139" t="s">
        <v>100</v>
      </c>
      <c r="AX210" s="139" t="s">
        <v>81</v>
      </c>
      <c r="AY210" s="139" t="s">
        <v>135</v>
      </c>
    </row>
    <row r="211" spans="2:51" s="6" customFormat="1" ht="15.75" customHeight="1">
      <c r="B211" s="144"/>
      <c r="D211" s="133" t="s">
        <v>144</v>
      </c>
      <c r="E211" s="145"/>
      <c r="F211" s="146" t="s">
        <v>147</v>
      </c>
      <c r="H211" s="147">
        <v>1.2</v>
      </c>
      <c r="L211" s="144"/>
      <c r="M211" s="148"/>
      <c r="T211" s="149"/>
      <c r="AT211" s="145" t="s">
        <v>144</v>
      </c>
      <c r="AU211" s="145" t="s">
        <v>25</v>
      </c>
      <c r="AV211" s="145" t="s">
        <v>141</v>
      </c>
      <c r="AW211" s="145" t="s">
        <v>100</v>
      </c>
      <c r="AX211" s="145" t="s">
        <v>26</v>
      </c>
      <c r="AY211" s="145" t="s">
        <v>135</v>
      </c>
    </row>
    <row r="212" spans="2:65" s="6" customFormat="1" ht="15.75" customHeight="1">
      <c r="B212" s="23"/>
      <c r="C212" s="118" t="s">
        <v>281</v>
      </c>
      <c r="D212" s="118" t="s">
        <v>137</v>
      </c>
      <c r="E212" s="119" t="s">
        <v>282</v>
      </c>
      <c r="F212" s="120" t="s">
        <v>283</v>
      </c>
      <c r="G212" s="121" t="s">
        <v>185</v>
      </c>
      <c r="H212" s="122">
        <v>1.296</v>
      </c>
      <c r="I212" s="123"/>
      <c r="J212" s="124">
        <f>ROUND($I$212*$H$212,2)</f>
        <v>0</v>
      </c>
      <c r="K212" s="120" t="s">
        <v>150</v>
      </c>
      <c r="L212" s="23"/>
      <c r="M212" s="125"/>
      <c r="N212" s="126" t="s">
        <v>52</v>
      </c>
      <c r="Q212" s="127">
        <v>2.45329</v>
      </c>
      <c r="R212" s="127">
        <f>$Q$212*$H$212</f>
        <v>3.17946384</v>
      </c>
      <c r="S212" s="127">
        <v>0</v>
      </c>
      <c r="T212" s="128">
        <f>$S$212*$H$212</f>
        <v>0</v>
      </c>
      <c r="AR212" s="77" t="s">
        <v>141</v>
      </c>
      <c r="AT212" s="77" t="s">
        <v>137</v>
      </c>
      <c r="AU212" s="77" t="s">
        <v>25</v>
      </c>
      <c r="AY212" s="6" t="s">
        <v>135</v>
      </c>
      <c r="BE212" s="129">
        <f>IF($N$212="základní",$J$212,0)</f>
        <v>0</v>
      </c>
      <c r="BF212" s="129">
        <f>IF($N$212="snížená",$J$212,0)</f>
        <v>0</v>
      </c>
      <c r="BG212" s="129">
        <f>IF($N$212="zákl. přenesená",$J$212,0)</f>
        <v>0</v>
      </c>
      <c r="BH212" s="129">
        <f>IF($N$212="sníž. přenesená",$J$212,0)</f>
        <v>0</v>
      </c>
      <c r="BI212" s="129">
        <f>IF($N$212="nulová",$J$212,0)</f>
        <v>0</v>
      </c>
      <c r="BJ212" s="77" t="s">
        <v>26</v>
      </c>
      <c r="BK212" s="129">
        <f>ROUND($I$212*$H$212,2)</f>
        <v>0</v>
      </c>
      <c r="BL212" s="77" t="s">
        <v>141</v>
      </c>
      <c r="BM212" s="77" t="s">
        <v>284</v>
      </c>
    </row>
    <row r="213" spans="2:47" s="6" customFormat="1" ht="16.5" customHeight="1">
      <c r="B213" s="23"/>
      <c r="D213" s="130" t="s">
        <v>143</v>
      </c>
      <c r="F213" s="131" t="s">
        <v>285</v>
      </c>
      <c r="L213" s="23"/>
      <c r="M213" s="49"/>
      <c r="T213" s="50"/>
      <c r="AT213" s="6" t="s">
        <v>143</v>
      </c>
      <c r="AU213" s="6" t="s">
        <v>25</v>
      </c>
    </row>
    <row r="214" spans="2:51" s="6" customFormat="1" ht="15.75" customHeight="1">
      <c r="B214" s="132"/>
      <c r="D214" s="133" t="s">
        <v>144</v>
      </c>
      <c r="E214" s="134"/>
      <c r="F214" s="135" t="s">
        <v>188</v>
      </c>
      <c r="H214" s="134"/>
      <c r="L214" s="132"/>
      <c r="M214" s="136"/>
      <c r="T214" s="137"/>
      <c r="AT214" s="134" t="s">
        <v>144</v>
      </c>
      <c r="AU214" s="134" t="s">
        <v>25</v>
      </c>
      <c r="AV214" s="134" t="s">
        <v>26</v>
      </c>
      <c r="AW214" s="134" t="s">
        <v>100</v>
      </c>
      <c r="AX214" s="134" t="s">
        <v>81</v>
      </c>
      <c r="AY214" s="134" t="s">
        <v>135</v>
      </c>
    </row>
    <row r="215" spans="2:51" s="6" customFormat="1" ht="15.75" customHeight="1">
      <c r="B215" s="138"/>
      <c r="D215" s="133" t="s">
        <v>144</v>
      </c>
      <c r="E215" s="139"/>
      <c r="F215" s="140" t="s">
        <v>286</v>
      </c>
      <c r="H215" s="141">
        <v>1.296</v>
      </c>
      <c r="L215" s="138"/>
      <c r="M215" s="142"/>
      <c r="T215" s="143"/>
      <c r="AT215" s="139" t="s">
        <v>144</v>
      </c>
      <c r="AU215" s="139" t="s">
        <v>25</v>
      </c>
      <c r="AV215" s="139" t="s">
        <v>25</v>
      </c>
      <c r="AW215" s="139" t="s">
        <v>100</v>
      </c>
      <c r="AX215" s="139" t="s">
        <v>81</v>
      </c>
      <c r="AY215" s="139" t="s">
        <v>135</v>
      </c>
    </row>
    <row r="216" spans="2:51" s="6" customFormat="1" ht="15.75" customHeight="1">
      <c r="B216" s="144"/>
      <c r="D216" s="133" t="s">
        <v>144</v>
      </c>
      <c r="E216" s="145"/>
      <c r="F216" s="146" t="s">
        <v>147</v>
      </c>
      <c r="H216" s="147">
        <v>1.296</v>
      </c>
      <c r="L216" s="144"/>
      <c r="M216" s="148"/>
      <c r="T216" s="149"/>
      <c r="AT216" s="145" t="s">
        <v>144</v>
      </c>
      <c r="AU216" s="145" t="s">
        <v>25</v>
      </c>
      <c r="AV216" s="145" t="s">
        <v>141</v>
      </c>
      <c r="AW216" s="145" t="s">
        <v>100</v>
      </c>
      <c r="AX216" s="145" t="s">
        <v>26</v>
      </c>
      <c r="AY216" s="145" t="s">
        <v>135</v>
      </c>
    </row>
    <row r="217" spans="2:63" s="107" customFormat="1" ht="30.75" customHeight="1">
      <c r="B217" s="108"/>
      <c r="D217" s="109" t="s">
        <v>80</v>
      </c>
      <c r="E217" s="116" t="s">
        <v>155</v>
      </c>
      <c r="F217" s="116" t="s">
        <v>287</v>
      </c>
      <c r="J217" s="117">
        <f>$BK$217</f>
        <v>0</v>
      </c>
      <c r="L217" s="108"/>
      <c r="M217" s="112"/>
      <c r="P217" s="113">
        <f>SUM($P$218:$P$236)</f>
        <v>0</v>
      </c>
      <c r="R217" s="113">
        <f>SUM($R$218:$R$236)</f>
        <v>5.513298</v>
      </c>
      <c r="T217" s="114">
        <f>SUM($T$218:$T$236)</f>
        <v>0</v>
      </c>
      <c r="AR217" s="109" t="s">
        <v>26</v>
      </c>
      <c r="AT217" s="109" t="s">
        <v>80</v>
      </c>
      <c r="AU217" s="109" t="s">
        <v>26</v>
      </c>
      <c r="AY217" s="109" t="s">
        <v>135</v>
      </c>
      <c r="BK217" s="115">
        <f>SUM($BK$218:$BK$236)</f>
        <v>0</v>
      </c>
    </row>
    <row r="218" spans="2:65" s="6" customFormat="1" ht="15.75" customHeight="1">
      <c r="B218" s="23"/>
      <c r="C218" s="118" t="s">
        <v>288</v>
      </c>
      <c r="D218" s="118" t="s">
        <v>137</v>
      </c>
      <c r="E218" s="119" t="s">
        <v>289</v>
      </c>
      <c r="F218" s="120" t="s">
        <v>290</v>
      </c>
      <c r="G218" s="121" t="s">
        <v>185</v>
      </c>
      <c r="H218" s="122">
        <v>2</v>
      </c>
      <c r="I218" s="123"/>
      <c r="J218" s="124">
        <f>ROUND($I$218*$H$218,2)</f>
        <v>0</v>
      </c>
      <c r="K218" s="120" t="s">
        <v>150</v>
      </c>
      <c r="L218" s="23"/>
      <c r="M218" s="125"/>
      <c r="N218" s="126" t="s">
        <v>52</v>
      </c>
      <c r="Q218" s="127">
        <v>2.47057</v>
      </c>
      <c r="R218" s="127">
        <f>$Q$218*$H$218</f>
        <v>4.94114</v>
      </c>
      <c r="S218" s="127">
        <v>0</v>
      </c>
      <c r="T218" s="128">
        <f>$S$218*$H$218</f>
        <v>0</v>
      </c>
      <c r="AR218" s="77" t="s">
        <v>141</v>
      </c>
      <c r="AT218" s="77" t="s">
        <v>137</v>
      </c>
      <c r="AU218" s="77" t="s">
        <v>25</v>
      </c>
      <c r="AY218" s="6" t="s">
        <v>135</v>
      </c>
      <c r="BE218" s="129">
        <f>IF($N$218="základní",$J$218,0)</f>
        <v>0</v>
      </c>
      <c r="BF218" s="129">
        <f>IF($N$218="snížená",$J$218,0)</f>
        <v>0</v>
      </c>
      <c r="BG218" s="129">
        <f>IF($N$218="zákl. přenesená",$J$218,0)</f>
        <v>0</v>
      </c>
      <c r="BH218" s="129">
        <f>IF($N$218="sníž. přenesená",$J$218,0)</f>
        <v>0</v>
      </c>
      <c r="BI218" s="129">
        <f>IF($N$218="nulová",$J$218,0)</f>
        <v>0</v>
      </c>
      <c r="BJ218" s="77" t="s">
        <v>26</v>
      </c>
      <c r="BK218" s="129">
        <f>ROUND($I$218*$H$218,2)</f>
        <v>0</v>
      </c>
      <c r="BL218" s="77" t="s">
        <v>141</v>
      </c>
      <c r="BM218" s="77" t="s">
        <v>291</v>
      </c>
    </row>
    <row r="219" spans="2:47" s="6" customFormat="1" ht="16.5" customHeight="1">
      <c r="B219" s="23"/>
      <c r="D219" s="130" t="s">
        <v>143</v>
      </c>
      <c r="F219" s="131" t="s">
        <v>292</v>
      </c>
      <c r="L219" s="23"/>
      <c r="M219" s="49"/>
      <c r="T219" s="50"/>
      <c r="AT219" s="6" t="s">
        <v>143</v>
      </c>
      <c r="AU219" s="6" t="s">
        <v>25</v>
      </c>
    </row>
    <row r="220" spans="2:51" s="6" customFormat="1" ht="15.75" customHeight="1">
      <c r="B220" s="132"/>
      <c r="D220" s="133" t="s">
        <v>144</v>
      </c>
      <c r="E220" s="134"/>
      <c r="F220" s="135" t="s">
        <v>293</v>
      </c>
      <c r="H220" s="134"/>
      <c r="L220" s="132"/>
      <c r="M220" s="136"/>
      <c r="T220" s="137"/>
      <c r="AT220" s="134" t="s">
        <v>144</v>
      </c>
      <c r="AU220" s="134" t="s">
        <v>25</v>
      </c>
      <c r="AV220" s="134" t="s">
        <v>26</v>
      </c>
      <c r="AW220" s="134" t="s">
        <v>100</v>
      </c>
      <c r="AX220" s="134" t="s">
        <v>81</v>
      </c>
      <c r="AY220" s="134" t="s">
        <v>135</v>
      </c>
    </row>
    <row r="221" spans="2:51" s="6" customFormat="1" ht="15.75" customHeight="1">
      <c r="B221" s="138"/>
      <c r="D221" s="133" t="s">
        <v>144</v>
      </c>
      <c r="E221" s="139"/>
      <c r="F221" s="140" t="s">
        <v>25</v>
      </c>
      <c r="H221" s="141">
        <v>2</v>
      </c>
      <c r="L221" s="138"/>
      <c r="M221" s="142"/>
      <c r="T221" s="143"/>
      <c r="AT221" s="139" t="s">
        <v>144</v>
      </c>
      <c r="AU221" s="139" t="s">
        <v>25</v>
      </c>
      <c r="AV221" s="139" t="s">
        <v>25</v>
      </c>
      <c r="AW221" s="139" t="s">
        <v>100</v>
      </c>
      <c r="AX221" s="139" t="s">
        <v>81</v>
      </c>
      <c r="AY221" s="139" t="s">
        <v>135</v>
      </c>
    </row>
    <row r="222" spans="2:51" s="6" customFormat="1" ht="15.75" customHeight="1">
      <c r="B222" s="144"/>
      <c r="D222" s="133" t="s">
        <v>144</v>
      </c>
      <c r="E222" s="145"/>
      <c r="F222" s="146" t="s">
        <v>147</v>
      </c>
      <c r="H222" s="147">
        <v>2</v>
      </c>
      <c r="L222" s="144"/>
      <c r="M222" s="148"/>
      <c r="T222" s="149"/>
      <c r="AT222" s="145" t="s">
        <v>144</v>
      </c>
      <c r="AU222" s="145" t="s">
        <v>25</v>
      </c>
      <c r="AV222" s="145" t="s">
        <v>141</v>
      </c>
      <c r="AW222" s="145" t="s">
        <v>100</v>
      </c>
      <c r="AX222" s="145" t="s">
        <v>26</v>
      </c>
      <c r="AY222" s="145" t="s">
        <v>135</v>
      </c>
    </row>
    <row r="223" spans="2:65" s="6" customFormat="1" ht="15.75" customHeight="1">
      <c r="B223" s="23"/>
      <c r="C223" s="118" t="s">
        <v>294</v>
      </c>
      <c r="D223" s="118" t="s">
        <v>137</v>
      </c>
      <c r="E223" s="119" t="s">
        <v>295</v>
      </c>
      <c r="F223" s="120" t="s">
        <v>296</v>
      </c>
      <c r="G223" s="121" t="s">
        <v>140</v>
      </c>
      <c r="H223" s="122">
        <v>14.4</v>
      </c>
      <c r="I223" s="123"/>
      <c r="J223" s="124">
        <f>ROUND($I$223*$H$223,2)</f>
        <v>0</v>
      </c>
      <c r="K223" s="120" t="s">
        <v>150</v>
      </c>
      <c r="L223" s="23"/>
      <c r="M223" s="125"/>
      <c r="N223" s="126" t="s">
        <v>52</v>
      </c>
      <c r="Q223" s="127">
        <v>0.02519</v>
      </c>
      <c r="R223" s="127">
        <f>$Q$223*$H$223</f>
        <v>0.362736</v>
      </c>
      <c r="S223" s="127">
        <v>0</v>
      </c>
      <c r="T223" s="128">
        <f>$S$223*$H$223</f>
        <v>0</v>
      </c>
      <c r="AR223" s="77" t="s">
        <v>141</v>
      </c>
      <c r="AT223" s="77" t="s">
        <v>137</v>
      </c>
      <c r="AU223" s="77" t="s">
        <v>25</v>
      </c>
      <c r="AY223" s="6" t="s">
        <v>135</v>
      </c>
      <c r="BE223" s="129">
        <f>IF($N$223="základní",$J$223,0)</f>
        <v>0</v>
      </c>
      <c r="BF223" s="129">
        <f>IF($N$223="snížená",$J$223,0)</f>
        <v>0</v>
      </c>
      <c r="BG223" s="129">
        <f>IF($N$223="zákl. přenesená",$J$223,0)</f>
        <v>0</v>
      </c>
      <c r="BH223" s="129">
        <f>IF($N$223="sníž. přenesená",$J$223,0)</f>
        <v>0</v>
      </c>
      <c r="BI223" s="129">
        <f>IF($N$223="nulová",$J$223,0)</f>
        <v>0</v>
      </c>
      <c r="BJ223" s="77" t="s">
        <v>26</v>
      </c>
      <c r="BK223" s="129">
        <f>ROUND($I$223*$H$223,2)</f>
        <v>0</v>
      </c>
      <c r="BL223" s="77" t="s">
        <v>141</v>
      </c>
      <c r="BM223" s="77" t="s">
        <v>297</v>
      </c>
    </row>
    <row r="224" spans="2:47" s="6" customFormat="1" ht="16.5" customHeight="1">
      <c r="B224" s="23"/>
      <c r="D224" s="130" t="s">
        <v>143</v>
      </c>
      <c r="F224" s="131" t="s">
        <v>298</v>
      </c>
      <c r="L224" s="23"/>
      <c r="M224" s="49"/>
      <c r="T224" s="50"/>
      <c r="AT224" s="6" t="s">
        <v>143</v>
      </c>
      <c r="AU224" s="6" t="s">
        <v>25</v>
      </c>
    </row>
    <row r="225" spans="2:51" s="6" customFormat="1" ht="15.75" customHeight="1">
      <c r="B225" s="132"/>
      <c r="D225" s="133" t="s">
        <v>144</v>
      </c>
      <c r="E225" s="134"/>
      <c r="F225" s="135" t="s">
        <v>299</v>
      </c>
      <c r="H225" s="134"/>
      <c r="L225" s="132"/>
      <c r="M225" s="136"/>
      <c r="T225" s="137"/>
      <c r="AT225" s="134" t="s">
        <v>144</v>
      </c>
      <c r="AU225" s="134" t="s">
        <v>25</v>
      </c>
      <c r="AV225" s="134" t="s">
        <v>26</v>
      </c>
      <c r="AW225" s="134" t="s">
        <v>100</v>
      </c>
      <c r="AX225" s="134" t="s">
        <v>81</v>
      </c>
      <c r="AY225" s="134" t="s">
        <v>135</v>
      </c>
    </row>
    <row r="226" spans="2:51" s="6" customFormat="1" ht="15.75" customHeight="1">
      <c r="B226" s="138"/>
      <c r="D226" s="133" t="s">
        <v>144</v>
      </c>
      <c r="E226" s="139"/>
      <c r="F226" s="140" t="s">
        <v>300</v>
      </c>
      <c r="H226" s="141">
        <v>13.5</v>
      </c>
      <c r="L226" s="138"/>
      <c r="M226" s="142"/>
      <c r="T226" s="143"/>
      <c r="AT226" s="139" t="s">
        <v>144</v>
      </c>
      <c r="AU226" s="139" t="s">
        <v>25</v>
      </c>
      <c r="AV226" s="139" t="s">
        <v>25</v>
      </c>
      <c r="AW226" s="139" t="s">
        <v>100</v>
      </c>
      <c r="AX226" s="139" t="s">
        <v>81</v>
      </c>
      <c r="AY226" s="139" t="s">
        <v>135</v>
      </c>
    </row>
    <row r="227" spans="2:51" s="6" customFormat="1" ht="15.75" customHeight="1">
      <c r="B227" s="138"/>
      <c r="D227" s="133" t="s">
        <v>144</v>
      </c>
      <c r="E227" s="139"/>
      <c r="F227" s="140" t="s">
        <v>301</v>
      </c>
      <c r="H227" s="141">
        <v>0.9</v>
      </c>
      <c r="L227" s="138"/>
      <c r="M227" s="142"/>
      <c r="T227" s="143"/>
      <c r="AT227" s="139" t="s">
        <v>144</v>
      </c>
      <c r="AU227" s="139" t="s">
        <v>25</v>
      </c>
      <c r="AV227" s="139" t="s">
        <v>25</v>
      </c>
      <c r="AW227" s="139" t="s">
        <v>100</v>
      </c>
      <c r="AX227" s="139" t="s">
        <v>81</v>
      </c>
      <c r="AY227" s="139" t="s">
        <v>135</v>
      </c>
    </row>
    <row r="228" spans="2:51" s="6" customFormat="1" ht="15.75" customHeight="1">
      <c r="B228" s="144"/>
      <c r="D228" s="133" t="s">
        <v>144</v>
      </c>
      <c r="E228" s="145"/>
      <c r="F228" s="146" t="s">
        <v>147</v>
      </c>
      <c r="H228" s="147">
        <v>14.4</v>
      </c>
      <c r="L228" s="144"/>
      <c r="M228" s="148"/>
      <c r="T228" s="149"/>
      <c r="AT228" s="145" t="s">
        <v>144</v>
      </c>
      <c r="AU228" s="145" t="s">
        <v>25</v>
      </c>
      <c r="AV228" s="145" t="s">
        <v>141</v>
      </c>
      <c r="AW228" s="145" t="s">
        <v>100</v>
      </c>
      <c r="AX228" s="145" t="s">
        <v>26</v>
      </c>
      <c r="AY228" s="145" t="s">
        <v>135</v>
      </c>
    </row>
    <row r="229" spans="2:65" s="6" customFormat="1" ht="15.75" customHeight="1">
      <c r="B229" s="23"/>
      <c r="C229" s="118" t="s">
        <v>302</v>
      </c>
      <c r="D229" s="118" t="s">
        <v>137</v>
      </c>
      <c r="E229" s="119" t="s">
        <v>303</v>
      </c>
      <c r="F229" s="120" t="s">
        <v>304</v>
      </c>
      <c r="G229" s="121" t="s">
        <v>140</v>
      </c>
      <c r="H229" s="122">
        <v>14.4</v>
      </c>
      <c r="I229" s="123"/>
      <c r="J229" s="124">
        <f>ROUND($I$229*$H$229,2)</f>
        <v>0</v>
      </c>
      <c r="K229" s="120" t="s">
        <v>150</v>
      </c>
      <c r="L229" s="23"/>
      <c r="M229" s="125"/>
      <c r="N229" s="126" t="s">
        <v>52</v>
      </c>
      <c r="Q229" s="127">
        <v>0</v>
      </c>
      <c r="R229" s="127">
        <f>$Q$229*$H$229</f>
        <v>0</v>
      </c>
      <c r="S229" s="127">
        <v>0</v>
      </c>
      <c r="T229" s="128">
        <f>$S$229*$H$229</f>
        <v>0</v>
      </c>
      <c r="AR229" s="77" t="s">
        <v>141</v>
      </c>
      <c r="AT229" s="77" t="s">
        <v>137</v>
      </c>
      <c r="AU229" s="77" t="s">
        <v>25</v>
      </c>
      <c r="AY229" s="6" t="s">
        <v>135</v>
      </c>
      <c r="BE229" s="129">
        <f>IF($N$229="základní",$J$229,0)</f>
        <v>0</v>
      </c>
      <c r="BF229" s="129">
        <f>IF($N$229="snížená",$J$229,0)</f>
        <v>0</v>
      </c>
      <c r="BG229" s="129">
        <f>IF($N$229="zákl. přenesená",$J$229,0)</f>
        <v>0</v>
      </c>
      <c r="BH229" s="129">
        <f>IF($N$229="sníž. přenesená",$J$229,0)</f>
        <v>0</v>
      </c>
      <c r="BI229" s="129">
        <f>IF($N$229="nulová",$J$229,0)</f>
        <v>0</v>
      </c>
      <c r="BJ229" s="77" t="s">
        <v>26</v>
      </c>
      <c r="BK229" s="129">
        <f>ROUND($I$229*$H$229,2)</f>
        <v>0</v>
      </c>
      <c r="BL229" s="77" t="s">
        <v>141</v>
      </c>
      <c r="BM229" s="77" t="s">
        <v>305</v>
      </c>
    </row>
    <row r="230" spans="2:47" s="6" customFormat="1" ht="16.5" customHeight="1">
      <c r="B230" s="23"/>
      <c r="D230" s="130" t="s">
        <v>143</v>
      </c>
      <c r="F230" s="131" t="s">
        <v>306</v>
      </c>
      <c r="L230" s="23"/>
      <c r="M230" s="49"/>
      <c r="T230" s="50"/>
      <c r="AT230" s="6" t="s">
        <v>143</v>
      </c>
      <c r="AU230" s="6" t="s">
        <v>25</v>
      </c>
    </row>
    <row r="231" spans="2:51" s="6" customFormat="1" ht="15.75" customHeight="1">
      <c r="B231" s="138"/>
      <c r="D231" s="133" t="s">
        <v>144</v>
      </c>
      <c r="E231" s="139"/>
      <c r="F231" s="140" t="s">
        <v>307</v>
      </c>
      <c r="H231" s="141">
        <v>14.4</v>
      </c>
      <c r="L231" s="138"/>
      <c r="M231" s="142"/>
      <c r="T231" s="143"/>
      <c r="AT231" s="139" t="s">
        <v>144</v>
      </c>
      <c r="AU231" s="139" t="s">
        <v>25</v>
      </c>
      <c r="AV231" s="139" t="s">
        <v>25</v>
      </c>
      <c r="AW231" s="139" t="s">
        <v>100</v>
      </c>
      <c r="AX231" s="139" t="s">
        <v>81</v>
      </c>
      <c r="AY231" s="139" t="s">
        <v>135</v>
      </c>
    </row>
    <row r="232" spans="2:51" s="6" customFormat="1" ht="15.75" customHeight="1">
      <c r="B232" s="144"/>
      <c r="D232" s="133" t="s">
        <v>144</v>
      </c>
      <c r="E232" s="145"/>
      <c r="F232" s="146" t="s">
        <v>147</v>
      </c>
      <c r="H232" s="147">
        <v>14.4</v>
      </c>
      <c r="L232" s="144"/>
      <c r="M232" s="148"/>
      <c r="T232" s="149"/>
      <c r="AT232" s="145" t="s">
        <v>144</v>
      </c>
      <c r="AU232" s="145" t="s">
        <v>25</v>
      </c>
      <c r="AV232" s="145" t="s">
        <v>141</v>
      </c>
      <c r="AW232" s="145" t="s">
        <v>100</v>
      </c>
      <c r="AX232" s="145" t="s">
        <v>26</v>
      </c>
      <c r="AY232" s="145" t="s">
        <v>135</v>
      </c>
    </row>
    <row r="233" spans="2:65" s="6" customFormat="1" ht="15.75" customHeight="1">
      <c r="B233" s="23"/>
      <c r="C233" s="118" t="s">
        <v>308</v>
      </c>
      <c r="D233" s="118" t="s">
        <v>137</v>
      </c>
      <c r="E233" s="119" t="s">
        <v>309</v>
      </c>
      <c r="F233" s="120" t="s">
        <v>310</v>
      </c>
      <c r="G233" s="121" t="s">
        <v>265</v>
      </c>
      <c r="H233" s="122">
        <v>0.2</v>
      </c>
      <c r="I233" s="123"/>
      <c r="J233" s="124">
        <f>ROUND($I$233*$H$233,2)</f>
        <v>0</v>
      </c>
      <c r="K233" s="120" t="s">
        <v>150</v>
      </c>
      <c r="L233" s="23"/>
      <c r="M233" s="125"/>
      <c r="N233" s="126" t="s">
        <v>52</v>
      </c>
      <c r="Q233" s="127">
        <v>1.04711</v>
      </c>
      <c r="R233" s="127">
        <f>$Q$233*$H$233</f>
        <v>0.209422</v>
      </c>
      <c r="S233" s="127">
        <v>0</v>
      </c>
      <c r="T233" s="128">
        <f>$S$233*$H$233</f>
        <v>0</v>
      </c>
      <c r="AR233" s="77" t="s">
        <v>141</v>
      </c>
      <c r="AT233" s="77" t="s">
        <v>137</v>
      </c>
      <c r="AU233" s="77" t="s">
        <v>25</v>
      </c>
      <c r="AY233" s="6" t="s">
        <v>135</v>
      </c>
      <c r="BE233" s="129">
        <f>IF($N$233="základní",$J$233,0)</f>
        <v>0</v>
      </c>
      <c r="BF233" s="129">
        <f>IF($N$233="snížená",$J$233,0)</f>
        <v>0</v>
      </c>
      <c r="BG233" s="129">
        <f>IF($N$233="zákl. přenesená",$J$233,0)</f>
        <v>0</v>
      </c>
      <c r="BH233" s="129">
        <f>IF($N$233="sníž. přenesená",$J$233,0)</f>
        <v>0</v>
      </c>
      <c r="BI233" s="129">
        <f>IF($N$233="nulová",$J$233,0)</f>
        <v>0</v>
      </c>
      <c r="BJ233" s="77" t="s">
        <v>26</v>
      </c>
      <c r="BK233" s="129">
        <f>ROUND($I$233*$H$233,2)</f>
        <v>0</v>
      </c>
      <c r="BL233" s="77" t="s">
        <v>141</v>
      </c>
      <c r="BM233" s="77" t="s">
        <v>311</v>
      </c>
    </row>
    <row r="234" spans="2:47" s="6" customFormat="1" ht="16.5" customHeight="1">
      <c r="B234" s="23"/>
      <c r="D234" s="130" t="s">
        <v>143</v>
      </c>
      <c r="F234" s="131" t="s">
        <v>312</v>
      </c>
      <c r="L234" s="23"/>
      <c r="M234" s="49"/>
      <c r="T234" s="50"/>
      <c r="AT234" s="6" t="s">
        <v>143</v>
      </c>
      <c r="AU234" s="6" t="s">
        <v>25</v>
      </c>
    </row>
    <row r="235" spans="2:51" s="6" customFormat="1" ht="15.75" customHeight="1">
      <c r="B235" s="138"/>
      <c r="D235" s="133" t="s">
        <v>144</v>
      </c>
      <c r="E235" s="139"/>
      <c r="F235" s="140" t="s">
        <v>313</v>
      </c>
      <c r="H235" s="141">
        <v>0.2</v>
      </c>
      <c r="L235" s="138"/>
      <c r="M235" s="142"/>
      <c r="T235" s="143"/>
      <c r="AT235" s="139" t="s">
        <v>144</v>
      </c>
      <c r="AU235" s="139" t="s">
        <v>25</v>
      </c>
      <c r="AV235" s="139" t="s">
        <v>25</v>
      </c>
      <c r="AW235" s="139" t="s">
        <v>100</v>
      </c>
      <c r="AX235" s="139" t="s">
        <v>81</v>
      </c>
      <c r="AY235" s="139" t="s">
        <v>135</v>
      </c>
    </row>
    <row r="236" spans="2:51" s="6" customFormat="1" ht="15.75" customHeight="1">
      <c r="B236" s="144"/>
      <c r="D236" s="133" t="s">
        <v>144</v>
      </c>
      <c r="E236" s="145"/>
      <c r="F236" s="146" t="s">
        <v>147</v>
      </c>
      <c r="H236" s="147">
        <v>0.2</v>
      </c>
      <c r="L236" s="144"/>
      <c r="M236" s="148"/>
      <c r="T236" s="149"/>
      <c r="AT236" s="145" t="s">
        <v>144</v>
      </c>
      <c r="AU236" s="145" t="s">
        <v>25</v>
      </c>
      <c r="AV236" s="145" t="s">
        <v>141</v>
      </c>
      <c r="AW236" s="145" t="s">
        <v>100</v>
      </c>
      <c r="AX236" s="145" t="s">
        <v>26</v>
      </c>
      <c r="AY236" s="145" t="s">
        <v>135</v>
      </c>
    </row>
    <row r="237" spans="2:63" s="107" customFormat="1" ht="30.75" customHeight="1">
      <c r="B237" s="108"/>
      <c r="D237" s="109" t="s">
        <v>80</v>
      </c>
      <c r="E237" s="116" t="s">
        <v>141</v>
      </c>
      <c r="F237" s="116" t="s">
        <v>314</v>
      </c>
      <c r="J237" s="117">
        <f>$BK$237</f>
        <v>0</v>
      </c>
      <c r="L237" s="108"/>
      <c r="M237" s="112"/>
      <c r="P237" s="113">
        <f>SUM($P$238:$P$242)</f>
        <v>0</v>
      </c>
      <c r="R237" s="113">
        <f>SUM($R$238:$R$242)</f>
        <v>0</v>
      </c>
      <c r="T237" s="114">
        <f>SUM($T$238:$T$242)</f>
        <v>0</v>
      </c>
      <c r="AR237" s="109" t="s">
        <v>26</v>
      </c>
      <c r="AT237" s="109" t="s">
        <v>80</v>
      </c>
      <c r="AU237" s="109" t="s">
        <v>26</v>
      </c>
      <c r="AY237" s="109" t="s">
        <v>135</v>
      </c>
      <c r="BK237" s="115">
        <f>SUM($BK$238:$BK$242)</f>
        <v>0</v>
      </c>
    </row>
    <row r="238" spans="2:65" s="6" customFormat="1" ht="15.75" customHeight="1">
      <c r="B238" s="23"/>
      <c r="C238" s="118" t="s">
        <v>315</v>
      </c>
      <c r="D238" s="118" t="s">
        <v>137</v>
      </c>
      <c r="E238" s="119" t="s">
        <v>316</v>
      </c>
      <c r="F238" s="120" t="s">
        <v>317</v>
      </c>
      <c r="G238" s="121" t="s">
        <v>185</v>
      </c>
      <c r="H238" s="122">
        <v>1.5</v>
      </c>
      <c r="I238" s="123"/>
      <c r="J238" s="124">
        <f>ROUND($I$238*$H$238,2)</f>
        <v>0</v>
      </c>
      <c r="K238" s="120" t="s">
        <v>150</v>
      </c>
      <c r="L238" s="23"/>
      <c r="M238" s="125"/>
      <c r="N238" s="126" t="s">
        <v>52</v>
      </c>
      <c r="Q238" s="127">
        <v>0</v>
      </c>
      <c r="R238" s="127">
        <f>$Q$238*$H$238</f>
        <v>0</v>
      </c>
      <c r="S238" s="127">
        <v>0</v>
      </c>
      <c r="T238" s="128">
        <f>$S$238*$H$238</f>
        <v>0</v>
      </c>
      <c r="AR238" s="77" t="s">
        <v>141</v>
      </c>
      <c r="AT238" s="77" t="s">
        <v>137</v>
      </c>
      <c r="AU238" s="77" t="s">
        <v>25</v>
      </c>
      <c r="AY238" s="6" t="s">
        <v>135</v>
      </c>
      <c r="BE238" s="129">
        <f>IF($N$238="základní",$J$238,0)</f>
        <v>0</v>
      </c>
      <c r="BF238" s="129">
        <f>IF($N$238="snížená",$J$238,0)</f>
        <v>0</v>
      </c>
      <c r="BG238" s="129">
        <f>IF($N$238="zákl. přenesená",$J$238,0)</f>
        <v>0</v>
      </c>
      <c r="BH238" s="129">
        <f>IF($N$238="sníž. přenesená",$J$238,0)</f>
        <v>0</v>
      </c>
      <c r="BI238" s="129">
        <f>IF($N$238="nulová",$J$238,0)</f>
        <v>0</v>
      </c>
      <c r="BJ238" s="77" t="s">
        <v>26</v>
      </c>
      <c r="BK238" s="129">
        <f>ROUND($I$238*$H$238,2)</f>
        <v>0</v>
      </c>
      <c r="BL238" s="77" t="s">
        <v>141</v>
      </c>
      <c r="BM238" s="77" t="s">
        <v>318</v>
      </c>
    </row>
    <row r="239" spans="2:47" s="6" customFormat="1" ht="16.5" customHeight="1">
      <c r="B239" s="23"/>
      <c r="D239" s="130" t="s">
        <v>143</v>
      </c>
      <c r="F239" s="131" t="s">
        <v>319</v>
      </c>
      <c r="L239" s="23"/>
      <c r="M239" s="49"/>
      <c r="T239" s="50"/>
      <c r="AT239" s="6" t="s">
        <v>143</v>
      </c>
      <c r="AU239" s="6" t="s">
        <v>25</v>
      </c>
    </row>
    <row r="240" spans="2:51" s="6" customFormat="1" ht="15.75" customHeight="1">
      <c r="B240" s="132"/>
      <c r="D240" s="133" t="s">
        <v>144</v>
      </c>
      <c r="E240" s="134"/>
      <c r="F240" s="135" t="s">
        <v>188</v>
      </c>
      <c r="H240" s="134"/>
      <c r="L240" s="132"/>
      <c r="M240" s="136"/>
      <c r="T240" s="137"/>
      <c r="AT240" s="134" t="s">
        <v>144</v>
      </c>
      <c r="AU240" s="134" t="s">
        <v>25</v>
      </c>
      <c r="AV240" s="134" t="s">
        <v>26</v>
      </c>
      <c r="AW240" s="134" t="s">
        <v>100</v>
      </c>
      <c r="AX240" s="134" t="s">
        <v>81</v>
      </c>
      <c r="AY240" s="134" t="s">
        <v>135</v>
      </c>
    </row>
    <row r="241" spans="2:51" s="6" customFormat="1" ht="15.75" customHeight="1">
      <c r="B241" s="138"/>
      <c r="D241" s="133" t="s">
        <v>144</v>
      </c>
      <c r="E241" s="139"/>
      <c r="F241" s="140" t="s">
        <v>320</v>
      </c>
      <c r="H241" s="141">
        <v>1.5</v>
      </c>
      <c r="L241" s="138"/>
      <c r="M241" s="142"/>
      <c r="T241" s="143"/>
      <c r="AT241" s="139" t="s">
        <v>144</v>
      </c>
      <c r="AU241" s="139" t="s">
        <v>25</v>
      </c>
      <c r="AV241" s="139" t="s">
        <v>25</v>
      </c>
      <c r="AW241" s="139" t="s">
        <v>100</v>
      </c>
      <c r="AX241" s="139" t="s">
        <v>81</v>
      </c>
      <c r="AY241" s="139" t="s">
        <v>135</v>
      </c>
    </row>
    <row r="242" spans="2:51" s="6" customFormat="1" ht="15.75" customHeight="1">
      <c r="B242" s="144"/>
      <c r="D242" s="133" t="s">
        <v>144</v>
      </c>
      <c r="E242" s="145"/>
      <c r="F242" s="146" t="s">
        <v>147</v>
      </c>
      <c r="H242" s="147">
        <v>1.5</v>
      </c>
      <c r="L242" s="144"/>
      <c r="M242" s="148"/>
      <c r="T242" s="149"/>
      <c r="AT242" s="145" t="s">
        <v>144</v>
      </c>
      <c r="AU242" s="145" t="s">
        <v>25</v>
      </c>
      <c r="AV242" s="145" t="s">
        <v>141</v>
      </c>
      <c r="AW242" s="145" t="s">
        <v>100</v>
      </c>
      <c r="AX242" s="145" t="s">
        <v>26</v>
      </c>
      <c r="AY242" s="145" t="s">
        <v>135</v>
      </c>
    </row>
    <row r="243" spans="2:63" s="107" customFormat="1" ht="30.75" customHeight="1">
      <c r="B243" s="108"/>
      <c r="D243" s="109" t="s">
        <v>80</v>
      </c>
      <c r="E243" s="116" t="s">
        <v>165</v>
      </c>
      <c r="F243" s="116" t="s">
        <v>321</v>
      </c>
      <c r="J243" s="117">
        <f>$BK$243</f>
        <v>0</v>
      </c>
      <c r="L243" s="108"/>
      <c r="M243" s="112"/>
      <c r="P243" s="113">
        <f>SUM($P$244:$P$300)</f>
        <v>0</v>
      </c>
      <c r="R243" s="113">
        <f>SUM($R$244:$R$300)</f>
        <v>40.3669</v>
      </c>
      <c r="T243" s="114">
        <f>SUM($T$244:$T$300)</f>
        <v>0</v>
      </c>
      <c r="AR243" s="109" t="s">
        <v>26</v>
      </c>
      <c r="AT243" s="109" t="s">
        <v>80</v>
      </c>
      <c r="AU243" s="109" t="s">
        <v>26</v>
      </c>
      <c r="AY243" s="109" t="s">
        <v>135</v>
      </c>
      <c r="BK243" s="115">
        <f>SUM($BK$244:$BK$300)</f>
        <v>0</v>
      </c>
    </row>
    <row r="244" spans="2:65" s="6" customFormat="1" ht="15.75" customHeight="1">
      <c r="B244" s="23"/>
      <c r="C244" s="118" t="s">
        <v>322</v>
      </c>
      <c r="D244" s="118" t="s">
        <v>137</v>
      </c>
      <c r="E244" s="119" t="s">
        <v>323</v>
      </c>
      <c r="F244" s="120" t="s">
        <v>324</v>
      </c>
      <c r="G244" s="121" t="s">
        <v>140</v>
      </c>
      <c r="H244" s="122">
        <v>197</v>
      </c>
      <c r="I244" s="123"/>
      <c r="J244" s="124">
        <f>ROUND($I$244*$H$244,2)</f>
        <v>0</v>
      </c>
      <c r="K244" s="120" t="s">
        <v>150</v>
      </c>
      <c r="L244" s="23"/>
      <c r="M244" s="125"/>
      <c r="N244" s="126" t="s">
        <v>52</v>
      </c>
      <c r="Q244" s="127">
        <v>0</v>
      </c>
      <c r="R244" s="127">
        <f>$Q$244*$H$244</f>
        <v>0</v>
      </c>
      <c r="S244" s="127">
        <v>0</v>
      </c>
      <c r="T244" s="128">
        <f>$S$244*$H$244</f>
        <v>0</v>
      </c>
      <c r="AR244" s="77" t="s">
        <v>141</v>
      </c>
      <c r="AT244" s="77" t="s">
        <v>137</v>
      </c>
      <c r="AU244" s="77" t="s">
        <v>25</v>
      </c>
      <c r="AY244" s="6" t="s">
        <v>135</v>
      </c>
      <c r="BE244" s="129">
        <f>IF($N$244="základní",$J$244,0)</f>
        <v>0</v>
      </c>
      <c r="BF244" s="129">
        <f>IF($N$244="snížená",$J$244,0)</f>
        <v>0</v>
      </c>
      <c r="BG244" s="129">
        <f>IF($N$244="zákl. přenesená",$J$244,0)</f>
        <v>0</v>
      </c>
      <c r="BH244" s="129">
        <f>IF($N$244="sníž. přenesená",$J$244,0)</f>
        <v>0</v>
      </c>
      <c r="BI244" s="129">
        <f>IF($N$244="nulová",$J$244,0)</f>
        <v>0</v>
      </c>
      <c r="BJ244" s="77" t="s">
        <v>26</v>
      </c>
      <c r="BK244" s="129">
        <f>ROUND($I$244*$H$244,2)</f>
        <v>0</v>
      </c>
      <c r="BL244" s="77" t="s">
        <v>141</v>
      </c>
      <c r="BM244" s="77" t="s">
        <v>325</v>
      </c>
    </row>
    <row r="245" spans="2:47" s="6" customFormat="1" ht="16.5" customHeight="1">
      <c r="B245" s="23"/>
      <c r="D245" s="130" t="s">
        <v>143</v>
      </c>
      <c r="F245" s="131" t="s">
        <v>326</v>
      </c>
      <c r="L245" s="23"/>
      <c r="M245" s="49"/>
      <c r="T245" s="50"/>
      <c r="AT245" s="6" t="s">
        <v>143</v>
      </c>
      <c r="AU245" s="6" t="s">
        <v>25</v>
      </c>
    </row>
    <row r="246" spans="2:51" s="6" customFormat="1" ht="15.75" customHeight="1">
      <c r="B246" s="132"/>
      <c r="D246" s="133" t="s">
        <v>144</v>
      </c>
      <c r="E246" s="134"/>
      <c r="F246" s="135" t="s">
        <v>327</v>
      </c>
      <c r="H246" s="134"/>
      <c r="L246" s="132"/>
      <c r="M246" s="136"/>
      <c r="T246" s="137"/>
      <c r="AT246" s="134" t="s">
        <v>144</v>
      </c>
      <c r="AU246" s="134" t="s">
        <v>25</v>
      </c>
      <c r="AV246" s="134" t="s">
        <v>26</v>
      </c>
      <c r="AW246" s="134" t="s">
        <v>100</v>
      </c>
      <c r="AX246" s="134" t="s">
        <v>81</v>
      </c>
      <c r="AY246" s="134" t="s">
        <v>135</v>
      </c>
    </row>
    <row r="247" spans="2:51" s="6" customFormat="1" ht="15.75" customHeight="1">
      <c r="B247" s="138"/>
      <c r="D247" s="133" t="s">
        <v>144</v>
      </c>
      <c r="E247" s="139"/>
      <c r="F247" s="140" t="s">
        <v>328</v>
      </c>
      <c r="H247" s="141">
        <v>197</v>
      </c>
      <c r="L247" s="138"/>
      <c r="M247" s="142"/>
      <c r="T247" s="143"/>
      <c r="AT247" s="139" t="s">
        <v>144</v>
      </c>
      <c r="AU247" s="139" t="s">
        <v>25</v>
      </c>
      <c r="AV247" s="139" t="s">
        <v>25</v>
      </c>
      <c r="AW247" s="139" t="s">
        <v>100</v>
      </c>
      <c r="AX247" s="139" t="s">
        <v>81</v>
      </c>
      <c r="AY247" s="139" t="s">
        <v>135</v>
      </c>
    </row>
    <row r="248" spans="2:51" s="6" customFormat="1" ht="15.75" customHeight="1">
      <c r="B248" s="144"/>
      <c r="D248" s="133" t="s">
        <v>144</v>
      </c>
      <c r="E248" s="145"/>
      <c r="F248" s="146" t="s">
        <v>147</v>
      </c>
      <c r="H248" s="147">
        <v>197</v>
      </c>
      <c r="L248" s="144"/>
      <c r="M248" s="148"/>
      <c r="T248" s="149"/>
      <c r="AT248" s="145" t="s">
        <v>144</v>
      </c>
      <c r="AU248" s="145" t="s">
        <v>25</v>
      </c>
      <c r="AV248" s="145" t="s">
        <v>141</v>
      </c>
      <c r="AW248" s="145" t="s">
        <v>100</v>
      </c>
      <c r="AX248" s="145" t="s">
        <v>26</v>
      </c>
      <c r="AY248" s="145" t="s">
        <v>135</v>
      </c>
    </row>
    <row r="249" spans="2:65" s="6" customFormat="1" ht="15.75" customHeight="1">
      <c r="B249" s="23"/>
      <c r="C249" s="118" t="s">
        <v>329</v>
      </c>
      <c r="D249" s="118" t="s">
        <v>137</v>
      </c>
      <c r="E249" s="119" t="s">
        <v>330</v>
      </c>
      <c r="F249" s="120" t="s">
        <v>331</v>
      </c>
      <c r="G249" s="121" t="s">
        <v>140</v>
      </c>
      <c r="H249" s="122">
        <v>149</v>
      </c>
      <c r="I249" s="123"/>
      <c r="J249" s="124">
        <f>ROUND($I$249*$H$249,2)</f>
        <v>0</v>
      </c>
      <c r="K249" s="120" t="s">
        <v>150</v>
      </c>
      <c r="L249" s="23"/>
      <c r="M249" s="125"/>
      <c r="N249" s="126" t="s">
        <v>52</v>
      </c>
      <c r="Q249" s="127">
        <v>0</v>
      </c>
      <c r="R249" s="127">
        <f>$Q$249*$H$249</f>
        <v>0</v>
      </c>
      <c r="S249" s="127">
        <v>0</v>
      </c>
      <c r="T249" s="128">
        <f>$S$249*$H$249</f>
        <v>0</v>
      </c>
      <c r="AR249" s="77" t="s">
        <v>141</v>
      </c>
      <c r="AT249" s="77" t="s">
        <v>137</v>
      </c>
      <c r="AU249" s="77" t="s">
        <v>25</v>
      </c>
      <c r="AY249" s="6" t="s">
        <v>135</v>
      </c>
      <c r="BE249" s="129">
        <f>IF($N$249="základní",$J$249,0)</f>
        <v>0</v>
      </c>
      <c r="BF249" s="129">
        <f>IF($N$249="snížená",$J$249,0)</f>
        <v>0</v>
      </c>
      <c r="BG249" s="129">
        <f>IF($N$249="zákl. přenesená",$J$249,0)</f>
        <v>0</v>
      </c>
      <c r="BH249" s="129">
        <f>IF($N$249="sníž. přenesená",$J$249,0)</f>
        <v>0</v>
      </c>
      <c r="BI249" s="129">
        <f>IF($N$249="nulová",$J$249,0)</f>
        <v>0</v>
      </c>
      <c r="BJ249" s="77" t="s">
        <v>26</v>
      </c>
      <c r="BK249" s="129">
        <f>ROUND($I$249*$H$249,2)</f>
        <v>0</v>
      </c>
      <c r="BL249" s="77" t="s">
        <v>141</v>
      </c>
      <c r="BM249" s="77" t="s">
        <v>332</v>
      </c>
    </row>
    <row r="250" spans="2:47" s="6" customFormat="1" ht="16.5" customHeight="1">
      <c r="B250" s="23"/>
      <c r="D250" s="130" t="s">
        <v>143</v>
      </c>
      <c r="F250" s="131" t="s">
        <v>333</v>
      </c>
      <c r="L250" s="23"/>
      <c r="M250" s="49"/>
      <c r="T250" s="50"/>
      <c r="AT250" s="6" t="s">
        <v>143</v>
      </c>
      <c r="AU250" s="6" t="s">
        <v>25</v>
      </c>
    </row>
    <row r="251" spans="2:51" s="6" customFormat="1" ht="15.75" customHeight="1">
      <c r="B251" s="132"/>
      <c r="D251" s="133" t="s">
        <v>144</v>
      </c>
      <c r="E251" s="134"/>
      <c r="F251" s="135" t="s">
        <v>334</v>
      </c>
      <c r="H251" s="134"/>
      <c r="L251" s="132"/>
      <c r="M251" s="136"/>
      <c r="T251" s="137"/>
      <c r="AT251" s="134" t="s">
        <v>144</v>
      </c>
      <c r="AU251" s="134" t="s">
        <v>25</v>
      </c>
      <c r="AV251" s="134" t="s">
        <v>26</v>
      </c>
      <c r="AW251" s="134" t="s">
        <v>100</v>
      </c>
      <c r="AX251" s="134" t="s">
        <v>81</v>
      </c>
      <c r="AY251" s="134" t="s">
        <v>135</v>
      </c>
    </row>
    <row r="252" spans="2:51" s="6" customFormat="1" ht="15.75" customHeight="1">
      <c r="B252" s="138"/>
      <c r="D252" s="133" t="s">
        <v>144</v>
      </c>
      <c r="E252" s="139"/>
      <c r="F252" s="140" t="s">
        <v>160</v>
      </c>
      <c r="H252" s="141">
        <v>149</v>
      </c>
      <c r="L252" s="138"/>
      <c r="M252" s="142"/>
      <c r="T252" s="143"/>
      <c r="AT252" s="139" t="s">
        <v>144</v>
      </c>
      <c r="AU252" s="139" t="s">
        <v>25</v>
      </c>
      <c r="AV252" s="139" t="s">
        <v>25</v>
      </c>
      <c r="AW252" s="139" t="s">
        <v>100</v>
      </c>
      <c r="AX252" s="139" t="s">
        <v>81</v>
      </c>
      <c r="AY252" s="139" t="s">
        <v>135</v>
      </c>
    </row>
    <row r="253" spans="2:51" s="6" customFormat="1" ht="15.75" customHeight="1">
      <c r="B253" s="144"/>
      <c r="D253" s="133" t="s">
        <v>144</v>
      </c>
      <c r="E253" s="145"/>
      <c r="F253" s="146" t="s">
        <v>147</v>
      </c>
      <c r="H253" s="147">
        <v>149</v>
      </c>
      <c r="L253" s="144"/>
      <c r="M253" s="148"/>
      <c r="T253" s="149"/>
      <c r="AT253" s="145" t="s">
        <v>144</v>
      </c>
      <c r="AU253" s="145" t="s">
        <v>25</v>
      </c>
      <c r="AV253" s="145" t="s">
        <v>141</v>
      </c>
      <c r="AW253" s="145" t="s">
        <v>100</v>
      </c>
      <c r="AX253" s="145" t="s">
        <v>26</v>
      </c>
      <c r="AY253" s="145" t="s">
        <v>135</v>
      </c>
    </row>
    <row r="254" spans="2:65" s="6" customFormat="1" ht="15.75" customHeight="1">
      <c r="B254" s="23"/>
      <c r="C254" s="118" t="s">
        <v>335</v>
      </c>
      <c r="D254" s="118" t="s">
        <v>137</v>
      </c>
      <c r="E254" s="119" t="s">
        <v>336</v>
      </c>
      <c r="F254" s="120" t="s">
        <v>337</v>
      </c>
      <c r="G254" s="121" t="s">
        <v>140</v>
      </c>
      <c r="H254" s="122">
        <v>31</v>
      </c>
      <c r="I254" s="123"/>
      <c r="J254" s="124">
        <f>ROUND($I$254*$H$254,2)</f>
        <v>0</v>
      </c>
      <c r="K254" s="120" t="s">
        <v>150</v>
      </c>
      <c r="L254" s="23"/>
      <c r="M254" s="125"/>
      <c r="N254" s="126" t="s">
        <v>52</v>
      </c>
      <c r="Q254" s="127">
        <v>0</v>
      </c>
      <c r="R254" s="127">
        <f>$Q$254*$H$254</f>
        <v>0</v>
      </c>
      <c r="S254" s="127">
        <v>0</v>
      </c>
      <c r="T254" s="128">
        <f>$S$254*$H$254</f>
        <v>0</v>
      </c>
      <c r="AR254" s="77" t="s">
        <v>141</v>
      </c>
      <c r="AT254" s="77" t="s">
        <v>137</v>
      </c>
      <c r="AU254" s="77" t="s">
        <v>25</v>
      </c>
      <c r="AY254" s="6" t="s">
        <v>135</v>
      </c>
      <c r="BE254" s="129">
        <f>IF($N$254="základní",$J$254,0)</f>
        <v>0</v>
      </c>
      <c r="BF254" s="129">
        <f>IF($N$254="snížená",$J$254,0)</f>
        <v>0</v>
      </c>
      <c r="BG254" s="129">
        <f>IF($N$254="zákl. přenesená",$J$254,0)</f>
        <v>0</v>
      </c>
      <c r="BH254" s="129">
        <f>IF($N$254="sníž. přenesená",$J$254,0)</f>
        <v>0</v>
      </c>
      <c r="BI254" s="129">
        <f>IF($N$254="nulová",$J$254,0)</f>
        <v>0</v>
      </c>
      <c r="BJ254" s="77" t="s">
        <v>26</v>
      </c>
      <c r="BK254" s="129">
        <f>ROUND($I$254*$H$254,2)</f>
        <v>0</v>
      </c>
      <c r="BL254" s="77" t="s">
        <v>141</v>
      </c>
      <c r="BM254" s="77" t="s">
        <v>338</v>
      </c>
    </row>
    <row r="255" spans="2:47" s="6" customFormat="1" ht="16.5" customHeight="1">
      <c r="B255" s="23"/>
      <c r="D255" s="130" t="s">
        <v>143</v>
      </c>
      <c r="F255" s="131" t="s">
        <v>339</v>
      </c>
      <c r="L255" s="23"/>
      <c r="M255" s="49"/>
      <c r="T255" s="50"/>
      <c r="AT255" s="6" t="s">
        <v>143</v>
      </c>
      <c r="AU255" s="6" t="s">
        <v>25</v>
      </c>
    </row>
    <row r="256" spans="2:51" s="6" customFormat="1" ht="15.75" customHeight="1">
      <c r="B256" s="132"/>
      <c r="D256" s="133" t="s">
        <v>144</v>
      </c>
      <c r="E256" s="134"/>
      <c r="F256" s="135" t="s">
        <v>145</v>
      </c>
      <c r="H256" s="134"/>
      <c r="L256" s="132"/>
      <c r="M256" s="136"/>
      <c r="T256" s="137"/>
      <c r="AT256" s="134" t="s">
        <v>144</v>
      </c>
      <c r="AU256" s="134" t="s">
        <v>25</v>
      </c>
      <c r="AV256" s="134" t="s">
        <v>26</v>
      </c>
      <c r="AW256" s="134" t="s">
        <v>100</v>
      </c>
      <c r="AX256" s="134" t="s">
        <v>81</v>
      </c>
      <c r="AY256" s="134" t="s">
        <v>135</v>
      </c>
    </row>
    <row r="257" spans="2:51" s="6" customFormat="1" ht="15.75" customHeight="1">
      <c r="B257" s="138"/>
      <c r="D257" s="133" t="s">
        <v>144</v>
      </c>
      <c r="E257" s="139"/>
      <c r="F257" s="140" t="s">
        <v>329</v>
      </c>
      <c r="H257" s="141">
        <v>31</v>
      </c>
      <c r="L257" s="138"/>
      <c r="M257" s="142"/>
      <c r="T257" s="143"/>
      <c r="AT257" s="139" t="s">
        <v>144</v>
      </c>
      <c r="AU257" s="139" t="s">
        <v>25</v>
      </c>
      <c r="AV257" s="139" t="s">
        <v>25</v>
      </c>
      <c r="AW257" s="139" t="s">
        <v>100</v>
      </c>
      <c r="AX257" s="139" t="s">
        <v>81</v>
      </c>
      <c r="AY257" s="139" t="s">
        <v>135</v>
      </c>
    </row>
    <row r="258" spans="2:51" s="6" customFormat="1" ht="15.75" customHeight="1">
      <c r="B258" s="144"/>
      <c r="D258" s="133" t="s">
        <v>144</v>
      </c>
      <c r="E258" s="145"/>
      <c r="F258" s="146" t="s">
        <v>147</v>
      </c>
      <c r="H258" s="147">
        <v>31</v>
      </c>
      <c r="L258" s="144"/>
      <c r="M258" s="148"/>
      <c r="T258" s="149"/>
      <c r="AT258" s="145" t="s">
        <v>144</v>
      </c>
      <c r="AU258" s="145" t="s">
        <v>25</v>
      </c>
      <c r="AV258" s="145" t="s">
        <v>141</v>
      </c>
      <c r="AW258" s="145" t="s">
        <v>100</v>
      </c>
      <c r="AX258" s="145" t="s">
        <v>26</v>
      </c>
      <c r="AY258" s="145" t="s">
        <v>135</v>
      </c>
    </row>
    <row r="259" spans="2:65" s="6" customFormat="1" ht="15.75" customHeight="1">
      <c r="B259" s="23"/>
      <c r="C259" s="118" t="s">
        <v>340</v>
      </c>
      <c r="D259" s="118" t="s">
        <v>137</v>
      </c>
      <c r="E259" s="119" t="s">
        <v>341</v>
      </c>
      <c r="F259" s="120" t="s">
        <v>342</v>
      </c>
      <c r="G259" s="121" t="s">
        <v>140</v>
      </c>
      <c r="H259" s="122">
        <v>65</v>
      </c>
      <c r="I259" s="123"/>
      <c r="J259" s="124">
        <f>ROUND($I$259*$H$259,2)</f>
        <v>0</v>
      </c>
      <c r="K259" s="120" t="s">
        <v>150</v>
      </c>
      <c r="L259" s="23"/>
      <c r="M259" s="125"/>
      <c r="N259" s="126" t="s">
        <v>52</v>
      </c>
      <c r="Q259" s="127">
        <v>0</v>
      </c>
      <c r="R259" s="127">
        <f>$Q$259*$H$259</f>
        <v>0</v>
      </c>
      <c r="S259" s="127">
        <v>0</v>
      </c>
      <c r="T259" s="128">
        <f>$S$259*$H$259</f>
        <v>0</v>
      </c>
      <c r="AR259" s="77" t="s">
        <v>141</v>
      </c>
      <c r="AT259" s="77" t="s">
        <v>137</v>
      </c>
      <c r="AU259" s="77" t="s">
        <v>25</v>
      </c>
      <c r="AY259" s="6" t="s">
        <v>135</v>
      </c>
      <c r="BE259" s="129">
        <f>IF($N$259="základní",$J$259,0)</f>
        <v>0</v>
      </c>
      <c r="BF259" s="129">
        <f>IF($N$259="snížená",$J$259,0)</f>
        <v>0</v>
      </c>
      <c r="BG259" s="129">
        <f>IF($N$259="zákl. přenesená",$J$259,0)</f>
        <v>0</v>
      </c>
      <c r="BH259" s="129">
        <f>IF($N$259="sníž. přenesená",$J$259,0)</f>
        <v>0</v>
      </c>
      <c r="BI259" s="129">
        <f>IF($N$259="nulová",$J$259,0)</f>
        <v>0</v>
      </c>
      <c r="BJ259" s="77" t="s">
        <v>26</v>
      </c>
      <c r="BK259" s="129">
        <f>ROUND($I$259*$H$259,2)</f>
        <v>0</v>
      </c>
      <c r="BL259" s="77" t="s">
        <v>141</v>
      </c>
      <c r="BM259" s="77" t="s">
        <v>343</v>
      </c>
    </row>
    <row r="260" spans="2:47" s="6" customFormat="1" ht="27" customHeight="1">
      <c r="B260" s="23"/>
      <c r="D260" s="130" t="s">
        <v>143</v>
      </c>
      <c r="F260" s="131" t="s">
        <v>344</v>
      </c>
      <c r="L260" s="23"/>
      <c r="M260" s="49"/>
      <c r="T260" s="50"/>
      <c r="AT260" s="6" t="s">
        <v>143</v>
      </c>
      <c r="AU260" s="6" t="s">
        <v>25</v>
      </c>
    </row>
    <row r="261" spans="2:51" s="6" customFormat="1" ht="15.75" customHeight="1">
      <c r="B261" s="132"/>
      <c r="D261" s="133" t="s">
        <v>144</v>
      </c>
      <c r="E261" s="134"/>
      <c r="F261" s="135" t="s">
        <v>145</v>
      </c>
      <c r="H261" s="134"/>
      <c r="L261" s="132"/>
      <c r="M261" s="136"/>
      <c r="T261" s="137"/>
      <c r="AT261" s="134" t="s">
        <v>144</v>
      </c>
      <c r="AU261" s="134" t="s">
        <v>25</v>
      </c>
      <c r="AV261" s="134" t="s">
        <v>26</v>
      </c>
      <c r="AW261" s="134" t="s">
        <v>100</v>
      </c>
      <c r="AX261" s="134" t="s">
        <v>81</v>
      </c>
      <c r="AY261" s="134" t="s">
        <v>135</v>
      </c>
    </row>
    <row r="262" spans="2:51" s="6" customFormat="1" ht="15.75" customHeight="1">
      <c r="B262" s="138"/>
      <c r="D262" s="133" t="s">
        <v>144</v>
      </c>
      <c r="E262" s="139"/>
      <c r="F262" s="140" t="s">
        <v>345</v>
      </c>
      <c r="H262" s="141">
        <v>65</v>
      </c>
      <c r="L262" s="138"/>
      <c r="M262" s="142"/>
      <c r="T262" s="143"/>
      <c r="AT262" s="139" t="s">
        <v>144</v>
      </c>
      <c r="AU262" s="139" t="s">
        <v>25</v>
      </c>
      <c r="AV262" s="139" t="s">
        <v>25</v>
      </c>
      <c r="AW262" s="139" t="s">
        <v>100</v>
      </c>
      <c r="AX262" s="139" t="s">
        <v>81</v>
      </c>
      <c r="AY262" s="139" t="s">
        <v>135</v>
      </c>
    </row>
    <row r="263" spans="2:51" s="6" customFormat="1" ht="15.75" customHeight="1">
      <c r="B263" s="144"/>
      <c r="D263" s="133" t="s">
        <v>144</v>
      </c>
      <c r="E263" s="145"/>
      <c r="F263" s="146" t="s">
        <v>147</v>
      </c>
      <c r="H263" s="147">
        <v>65</v>
      </c>
      <c r="L263" s="144"/>
      <c r="M263" s="148"/>
      <c r="T263" s="149"/>
      <c r="AT263" s="145" t="s">
        <v>144</v>
      </c>
      <c r="AU263" s="145" t="s">
        <v>25</v>
      </c>
      <c r="AV263" s="145" t="s">
        <v>141</v>
      </c>
      <c r="AW263" s="145" t="s">
        <v>100</v>
      </c>
      <c r="AX263" s="145" t="s">
        <v>26</v>
      </c>
      <c r="AY263" s="145" t="s">
        <v>135</v>
      </c>
    </row>
    <row r="264" spans="2:65" s="6" customFormat="1" ht="15.75" customHeight="1">
      <c r="B264" s="23"/>
      <c r="C264" s="118" t="s">
        <v>346</v>
      </c>
      <c r="D264" s="118" t="s">
        <v>137</v>
      </c>
      <c r="E264" s="119" t="s">
        <v>347</v>
      </c>
      <c r="F264" s="120" t="s">
        <v>348</v>
      </c>
      <c r="G264" s="121" t="s">
        <v>140</v>
      </c>
      <c r="H264" s="122">
        <v>65</v>
      </c>
      <c r="I264" s="123"/>
      <c r="J264" s="124">
        <f>ROUND($I$264*$H$264,2)</f>
        <v>0</v>
      </c>
      <c r="K264" s="120" t="s">
        <v>150</v>
      </c>
      <c r="L264" s="23"/>
      <c r="M264" s="125"/>
      <c r="N264" s="126" t="s">
        <v>52</v>
      </c>
      <c r="Q264" s="127">
        <v>0.00601</v>
      </c>
      <c r="R264" s="127">
        <f>$Q$264*$H$264</f>
        <v>0.39065</v>
      </c>
      <c r="S264" s="127">
        <v>0</v>
      </c>
      <c r="T264" s="128">
        <f>$S$264*$H$264</f>
        <v>0</v>
      </c>
      <c r="AR264" s="77" t="s">
        <v>141</v>
      </c>
      <c r="AT264" s="77" t="s">
        <v>137</v>
      </c>
      <c r="AU264" s="77" t="s">
        <v>25</v>
      </c>
      <c r="AY264" s="6" t="s">
        <v>135</v>
      </c>
      <c r="BE264" s="129">
        <f>IF($N$264="základní",$J$264,0)</f>
        <v>0</v>
      </c>
      <c r="BF264" s="129">
        <f>IF($N$264="snížená",$J$264,0)</f>
        <v>0</v>
      </c>
      <c r="BG264" s="129">
        <f>IF($N$264="zákl. přenesená",$J$264,0)</f>
        <v>0</v>
      </c>
      <c r="BH264" s="129">
        <f>IF($N$264="sníž. přenesená",$J$264,0)</f>
        <v>0</v>
      </c>
      <c r="BI264" s="129">
        <f>IF($N$264="nulová",$J$264,0)</f>
        <v>0</v>
      </c>
      <c r="BJ264" s="77" t="s">
        <v>26</v>
      </c>
      <c r="BK264" s="129">
        <f>ROUND($I$264*$H$264,2)</f>
        <v>0</v>
      </c>
      <c r="BL264" s="77" t="s">
        <v>141</v>
      </c>
      <c r="BM264" s="77" t="s">
        <v>349</v>
      </c>
    </row>
    <row r="265" spans="2:47" s="6" customFormat="1" ht="16.5" customHeight="1">
      <c r="B265" s="23"/>
      <c r="D265" s="130" t="s">
        <v>143</v>
      </c>
      <c r="F265" s="131" t="s">
        <v>350</v>
      </c>
      <c r="L265" s="23"/>
      <c r="M265" s="49"/>
      <c r="T265" s="50"/>
      <c r="AT265" s="6" t="s">
        <v>143</v>
      </c>
      <c r="AU265" s="6" t="s">
        <v>25</v>
      </c>
    </row>
    <row r="266" spans="2:51" s="6" customFormat="1" ht="15.75" customHeight="1">
      <c r="B266" s="132"/>
      <c r="D266" s="133" t="s">
        <v>144</v>
      </c>
      <c r="E266" s="134"/>
      <c r="F266" s="135" t="s">
        <v>145</v>
      </c>
      <c r="H266" s="134"/>
      <c r="L266" s="132"/>
      <c r="M266" s="136"/>
      <c r="T266" s="137"/>
      <c r="AT266" s="134" t="s">
        <v>144</v>
      </c>
      <c r="AU266" s="134" t="s">
        <v>25</v>
      </c>
      <c r="AV266" s="134" t="s">
        <v>26</v>
      </c>
      <c r="AW266" s="134" t="s">
        <v>100</v>
      </c>
      <c r="AX266" s="134" t="s">
        <v>81</v>
      </c>
      <c r="AY266" s="134" t="s">
        <v>135</v>
      </c>
    </row>
    <row r="267" spans="2:51" s="6" customFormat="1" ht="15.75" customHeight="1">
      <c r="B267" s="138"/>
      <c r="D267" s="133" t="s">
        <v>144</v>
      </c>
      <c r="E267" s="139"/>
      <c r="F267" s="140" t="s">
        <v>345</v>
      </c>
      <c r="H267" s="141">
        <v>65</v>
      </c>
      <c r="L267" s="138"/>
      <c r="M267" s="142"/>
      <c r="T267" s="143"/>
      <c r="AT267" s="139" t="s">
        <v>144</v>
      </c>
      <c r="AU267" s="139" t="s">
        <v>25</v>
      </c>
      <c r="AV267" s="139" t="s">
        <v>25</v>
      </c>
      <c r="AW267" s="139" t="s">
        <v>100</v>
      </c>
      <c r="AX267" s="139" t="s">
        <v>81</v>
      </c>
      <c r="AY267" s="139" t="s">
        <v>135</v>
      </c>
    </row>
    <row r="268" spans="2:51" s="6" customFormat="1" ht="15.75" customHeight="1">
      <c r="B268" s="144"/>
      <c r="D268" s="133" t="s">
        <v>144</v>
      </c>
      <c r="E268" s="145"/>
      <c r="F268" s="146" t="s">
        <v>147</v>
      </c>
      <c r="H268" s="147">
        <v>65</v>
      </c>
      <c r="L268" s="144"/>
      <c r="M268" s="148"/>
      <c r="T268" s="149"/>
      <c r="AT268" s="145" t="s">
        <v>144</v>
      </c>
      <c r="AU268" s="145" t="s">
        <v>25</v>
      </c>
      <c r="AV268" s="145" t="s">
        <v>141</v>
      </c>
      <c r="AW268" s="145" t="s">
        <v>100</v>
      </c>
      <c r="AX268" s="145" t="s">
        <v>26</v>
      </c>
      <c r="AY268" s="145" t="s">
        <v>135</v>
      </c>
    </row>
    <row r="269" spans="2:65" s="6" customFormat="1" ht="15.75" customHeight="1">
      <c r="B269" s="23"/>
      <c r="C269" s="118" t="s">
        <v>351</v>
      </c>
      <c r="D269" s="118" t="s">
        <v>137</v>
      </c>
      <c r="E269" s="119" t="s">
        <v>352</v>
      </c>
      <c r="F269" s="120" t="s">
        <v>353</v>
      </c>
      <c r="G269" s="121" t="s">
        <v>140</v>
      </c>
      <c r="H269" s="122">
        <v>65</v>
      </c>
      <c r="I269" s="123"/>
      <c r="J269" s="124">
        <f>ROUND($I$269*$H$269,2)</f>
        <v>0</v>
      </c>
      <c r="K269" s="120" t="s">
        <v>150</v>
      </c>
      <c r="L269" s="23"/>
      <c r="M269" s="125"/>
      <c r="N269" s="126" t="s">
        <v>52</v>
      </c>
      <c r="Q269" s="127">
        <v>0</v>
      </c>
      <c r="R269" s="127">
        <f>$Q$269*$H$269</f>
        <v>0</v>
      </c>
      <c r="S269" s="127">
        <v>0</v>
      </c>
      <c r="T269" s="128">
        <f>$S$269*$H$269</f>
        <v>0</v>
      </c>
      <c r="AR269" s="77" t="s">
        <v>141</v>
      </c>
      <c r="AT269" s="77" t="s">
        <v>137</v>
      </c>
      <c r="AU269" s="77" t="s">
        <v>25</v>
      </c>
      <c r="AY269" s="6" t="s">
        <v>135</v>
      </c>
      <c r="BE269" s="129">
        <f>IF($N$269="základní",$J$269,0)</f>
        <v>0</v>
      </c>
      <c r="BF269" s="129">
        <f>IF($N$269="snížená",$J$269,0)</f>
        <v>0</v>
      </c>
      <c r="BG269" s="129">
        <f>IF($N$269="zákl. přenesená",$J$269,0)</f>
        <v>0</v>
      </c>
      <c r="BH269" s="129">
        <f>IF($N$269="sníž. přenesená",$J$269,0)</f>
        <v>0</v>
      </c>
      <c r="BI269" s="129">
        <f>IF($N$269="nulová",$J$269,0)</f>
        <v>0</v>
      </c>
      <c r="BJ269" s="77" t="s">
        <v>26</v>
      </c>
      <c r="BK269" s="129">
        <f>ROUND($I$269*$H$269,2)</f>
        <v>0</v>
      </c>
      <c r="BL269" s="77" t="s">
        <v>141</v>
      </c>
      <c r="BM269" s="77" t="s">
        <v>354</v>
      </c>
    </row>
    <row r="270" spans="2:47" s="6" customFormat="1" ht="27" customHeight="1">
      <c r="B270" s="23"/>
      <c r="D270" s="130" t="s">
        <v>143</v>
      </c>
      <c r="F270" s="131" t="s">
        <v>355</v>
      </c>
      <c r="L270" s="23"/>
      <c r="M270" s="49"/>
      <c r="T270" s="50"/>
      <c r="AT270" s="6" t="s">
        <v>143</v>
      </c>
      <c r="AU270" s="6" t="s">
        <v>25</v>
      </c>
    </row>
    <row r="271" spans="2:51" s="6" customFormat="1" ht="15.75" customHeight="1">
      <c r="B271" s="132"/>
      <c r="D271" s="133" t="s">
        <v>144</v>
      </c>
      <c r="E271" s="134"/>
      <c r="F271" s="135" t="s">
        <v>145</v>
      </c>
      <c r="H271" s="134"/>
      <c r="L271" s="132"/>
      <c r="M271" s="136"/>
      <c r="T271" s="137"/>
      <c r="AT271" s="134" t="s">
        <v>144</v>
      </c>
      <c r="AU271" s="134" t="s">
        <v>25</v>
      </c>
      <c r="AV271" s="134" t="s">
        <v>26</v>
      </c>
      <c r="AW271" s="134" t="s">
        <v>100</v>
      </c>
      <c r="AX271" s="134" t="s">
        <v>81</v>
      </c>
      <c r="AY271" s="134" t="s">
        <v>135</v>
      </c>
    </row>
    <row r="272" spans="2:51" s="6" customFormat="1" ht="15.75" customHeight="1">
      <c r="B272" s="138"/>
      <c r="D272" s="133" t="s">
        <v>144</v>
      </c>
      <c r="E272" s="139"/>
      <c r="F272" s="140" t="s">
        <v>345</v>
      </c>
      <c r="H272" s="141">
        <v>65</v>
      </c>
      <c r="L272" s="138"/>
      <c r="M272" s="142"/>
      <c r="T272" s="143"/>
      <c r="AT272" s="139" t="s">
        <v>144</v>
      </c>
      <c r="AU272" s="139" t="s">
        <v>25</v>
      </c>
      <c r="AV272" s="139" t="s">
        <v>25</v>
      </c>
      <c r="AW272" s="139" t="s">
        <v>100</v>
      </c>
      <c r="AX272" s="139" t="s">
        <v>81</v>
      </c>
      <c r="AY272" s="139" t="s">
        <v>135</v>
      </c>
    </row>
    <row r="273" spans="2:51" s="6" customFormat="1" ht="15.75" customHeight="1">
      <c r="B273" s="144"/>
      <c r="D273" s="133" t="s">
        <v>144</v>
      </c>
      <c r="E273" s="145"/>
      <c r="F273" s="146" t="s">
        <v>147</v>
      </c>
      <c r="H273" s="147">
        <v>65</v>
      </c>
      <c r="L273" s="144"/>
      <c r="M273" s="148"/>
      <c r="T273" s="149"/>
      <c r="AT273" s="145" t="s">
        <v>144</v>
      </c>
      <c r="AU273" s="145" t="s">
        <v>25</v>
      </c>
      <c r="AV273" s="145" t="s">
        <v>141</v>
      </c>
      <c r="AW273" s="145" t="s">
        <v>100</v>
      </c>
      <c r="AX273" s="145" t="s">
        <v>26</v>
      </c>
      <c r="AY273" s="145" t="s">
        <v>135</v>
      </c>
    </row>
    <row r="274" spans="2:65" s="6" customFormat="1" ht="15.75" customHeight="1">
      <c r="B274" s="23"/>
      <c r="C274" s="118" t="s">
        <v>356</v>
      </c>
      <c r="D274" s="118" t="s">
        <v>137</v>
      </c>
      <c r="E274" s="119" t="s">
        <v>357</v>
      </c>
      <c r="F274" s="120" t="s">
        <v>358</v>
      </c>
      <c r="G274" s="121" t="s">
        <v>140</v>
      </c>
      <c r="H274" s="122">
        <v>65</v>
      </c>
      <c r="I274" s="123"/>
      <c r="J274" s="124">
        <f>ROUND($I$274*$H$274,2)</f>
        <v>0</v>
      </c>
      <c r="K274" s="120" t="s">
        <v>150</v>
      </c>
      <c r="L274" s="23"/>
      <c r="M274" s="125"/>
      <c r="N274" s="126" t="s">
        <v>52</v>
      </c>
      <c r="Q274" s="127">
        <v>0</v>
      </c>
      <c r="R274" s="127">
        <f>$Q$274*$H$274</f>
        <v>0</v>
      </c>
      <c r="S274" s="127">
        <v>0</v>
      </c>
      <c r="T274" s="128">
        <f>$S$274*$H$274</f>
        <v>0</v>
      </c>
      <c r="AR274" s="77" t="s">
        <v>141</v>
      </c>
      <c r="AT274" s="77" t="s">
        <v>137</v>
      </c>
      <c r="AU274" s="77" t="s">
        <v>25</v>
      </c>
      <c r="AY274" s="6" t="s">
        <v>135</v>
      </c>
      <c r="BE274" s="129">
        <f>IF($N$274="základní",$J$274,0)</f>
        <v>0</v>
      </c>
      <c r="BF274" s="129">
        <f>IF($N$274="snížená",$J$274,0)</f>
        <v>0</v>
      </c>
      <c r="BG274" s="129">
        <f>IF($N$274="zákl. přenesená",$J$274,0)</f>
        <v>0</v>
      </c>
      <c r="BH274" s="129">
        <f>IF($N$274="sníž. přenesená",$J$274,0)</f>
        <v>0</v>
      </c>
      <c r="BI274" s="129">
        <f>IF($N$274="nulová",$J$274,0)</f>
        <v>0</v>
      </c>
      <c r="BJ274" s="77" t="s">
        <v>26</v>
      </c>
      <c r="BK274" s="129">
        <f>ROUND($I$274*$H$274,2)</f>
        <v>0</v>
      </c>
      <c r="BL274" s="77" t="s">
        <v>141</v>
      </c>
      <c r="BM274" s="77" t="s">
        <v>359</v>
      </c>
    </row>
    <row r="275" spans="2:47" s="6" customFormat="1" ht="27" customHeight="1">
      <c r="B275" s="23"/>
      <c r="D275" s="130" t="s">
        <v>143</v>
      </c>
      <c r="F275" s="131" t="s">
        <v>360</v>
      </c>
      <c r="L275" s="23"/>
      <c r="M275" s="49"/>
      <c r="T275" s="50"/>
      <c r="AT275" s="6" t="s">
        <v>143</v>
      </c>
      <c r="AU275" s="6" t="s">
        <v>25</v>
      </c>
    </row>
    <row r="276" spans="2:51" s="6" customFormat="1" ht="15.75" customHeight="1">
      <c r="B276" s="132"/>
      <c r="D276" s="133" t="s">
        <v>144</v>
      </c>
      <c r="E276" s="134"/>
      <c r="F276" s="135" t="s">
        <v>145</v>
      </c>
      <c r="H276" s="134"/>
      <c r="L276" s="132"/>
      <c r="M276" s="136"/>
      <c r="T276" s="137"/>
      <c r="AT276" s="134" t="s">
        <v>144</v>
      </c>
      <c r="AU276" s="134" t="s">
        <v>25</v>
      </c>
      <c r="AV276" s="134" t="s">
        <v>26</v>
      </c>
      <c r="AW276" s="134" t="s">
        <v>100</v>
      </c>
      <c r="AX276" s="134" t="s">
        <v>81</v>
      </c>
      <c r="AY276" s="134" t="s">
        <v>135</v>
      </c>
    </row>
    <row r="277" spans="2:51" s="6" customFormat="1" ht="15.75" customHeight="1">
      <c r="B277" s="138"/>
      <c r="D277" s="133" t="s">
        <v>144</v>
      </c>
      <c r="E277" s="139"/>
      <c r="F277" s="140" t="s">
        <v>345</v>
      </c>
      <c r="H277" s="141">
        <v>65</v>
      </c>
      <c r="L277" s="138"/>
      <c r="M277" s="142"/>
      <c r="T277" s="143"/>
      <c r="AT277" s="139" t="s">
        <v>144</v>
      </c>
      <c r="AU277" s="139" t="s">
        <v>25</v>
      </c>
      <c r="AV277" s="139" t="s">
        <v>25</v>
      </c>
      <c r="AW277" s="139" t="s">
        <v>100</v>
      </c>
      <c r="AX277" s="139" t="s">
        <v>81</v>
      </c>
      <c r="AY277" s="139" t="s">
        <v>135</v>
      </c>
    </row>
    <row r="278" spans="2:51" s="6" customFormat="1" ht="15.75" customHeight="1">
      <c r="B278" s="144"/>
      <c r="D278" s="133" t="s">
        <v>144</v>
      </c>
      <c r="E278" s="145"/>
      <c r="F278" s="146" t="s">
        <v>147</v>
      </c>
      <c r="H278" s="147">
        <v>65</v>
      </c>
      <c r="L278" s="144"/>
      <c r="M278" s="148"/>
      <c r="T278" s="149"/>
      <c r="AT278" s="145" t="s">
        <v>144</v>
      </c>
      <c r="AU278" s="145" t="s">
        <v>25</v>
      </c>
      <c r="AV278" s="145" t="s">
        <v>141</v>
      </c>
      <c r="AW278" s="145" t="s">
        <v>100</v>
      </c>
      <c r="AX278" s="145" t="s">
        <v>26</v>
      </c>
      <c r="AY278" s="145" t="s">
        <v>135</v>
      </c>
    </row>
    <row r="279" spans="2:65" s="6" customFormat="1" ht="15.75" customHeight="1">
      <c r="B279" s="23"/>
      <c r="C279" s="118" t="s">
        <v>361</v>
      </c>
      <c r="D279" s="118" t="s">
        <v>137</v>
      </c>
      <c r="E279" s="119" t="s">
        <v>362</v>
      </c>
      <c r="F279" s="120" t="s">
        <v>363</v>
      </c>
      <c r="G279" s="121" t="s">
        <v>140</v>
      </c>
      <c r="H279" s="122">
        <v>166</v>
      </c>
      <c r="I279" s="123"/>
      <c r="J279" s="124">
        <f>ROUND($I$279*$H$279,2)</f>
        <v>0</v>
      </c>
      <c r="K279" s="120" t="s">
        <v>150</v>
      </c>
      <c r="L279" s="23"/>
      <c r="M279" s="125"/>
      <c r="N279" s="126" t="s">
        <v>52</v>
      </c>
      <c r="Q279" s="127">
        <v>0.08425</v>
      </c>
      <c r="R279" s="127">
        <f>$Q$279*$H$279</f>
        <v>13.9855</v>
      </c>
      <c r="S279" s="127">
        <v>0</v>
      </c>
      <c r="T279" s="128">
        <f>$S$279*$H$279</f>
        <v>0</v>
      </c>
      <c r="AR279" s="77" t="s">
        <v>141</v>
      </c>
      <c r="AT279" s="77" t="s">
        <v>137</v>
      </c>
      <c r="AU279" s="77" t="s">
        <v>25</v>
      </c>
      <c r="AY279" s="6" t="s">
        <v>135</v>
      </c>
      <c r="BE279" s="129">
        <f>IF($N$279="základní",$J$279,0)</f>
        <v>0</v>
      </c>
      <c r="BF279" s="129">
        <f>IF($N$279="snížená",$J$279,0)</f>
        <v>0</v>
      </c>
      <c r="BG279" s="129">
        <f>IF($N$279="zákl. přenesená",$J$279,0)</f>
        <v>0</v>
      </c>
      <c r="BH279" s="129">
        <f>IF($N$279="sníž. přenesená",$J$279,0)</f>
        <v>0</v>
      </c>
      <c r="BI279" s="129">
        <f>IF($N$279="nulová",$J$279,0)</f>
        <v>0</v>
      </c>
      <c r="BJ279" s="77" t="s">
        <v>26</v>
      </c>
      <c r="BK279" s="129">
        <f>ROUND($I$279*$H$279,2)</f>
        <v>0</v>
      </c>
      <c r="BL279" s="77" t="s">
        <v>141</v>
      </c>
      <c r="BM279" s="77" t="s">
        <v>364</v>
      </c>
    </row>
    <row r="280" spans="2:47" s="6" customFormat="1" ht="38.25" customHeight="1">
      <c r="B280" s="23"/>
      <c r="D280" s="130" t="s">
        <v>143</v>
      </c>
      <c r="F280" s="131" t="s">
        <v>365</v>
      </c>
      <c r="L280" s="23"/>
      <c r="M280" s="49"/>
      <c r="T280" s="50"/>
      <c r="AT280" s="6" t="s">
        <v>143</v>
      </c>
      <c r="AU280" s="6" t="s">
        <v>25</v>
      </c>
    </row>
    <row r="281" spans="2:51" s="6" customFormat="1" ht="15.75" customHeight="1">
      <c r="B281" s="132"/>
      <c r="D281" s="133" t="s">
        <v>144</v>
      </c>
      <c r="E281" s="134"/>
      <c r="F281" s="135" t="s">
        <v>145</v>
      </c>
      <c r="H281" s="134"/>
      <c r="L281" s="132"/>
      <c r="M281" s="136"/>
      <c r="T281" s="137"/>
      <c r="AT281" s="134" t="s">
        <v>144</v>
      </c>
      <c r="AU281" s="134" t="s">
        <v>25</v>
      </c>
      <c r="AV281" s="134" t="s">
        <v>26</v>
      </c>
      <c r="AW281" s="134" t="s">
        <v>100</v>
      </c>
      <c r="AX281" s="134" t="s">
        <v>81</v>
      </c>
      <c r="AY281" s="134" t="s">
        <v>135</v>
      </c>
    </row>
    <row r="282" spans="2:51" s="6" customFormat="1" ht="15.75" customHeight="1">
      <c r="B282" s="138"/>
      <c r="D282" s="133" t="s">
        <v>144</v>
      </c>
      <c r="E282" s="139"/>
      <c r="F282" s="140" t="s">
        <v>366</v>
      </c>
      <c r="H282" s="141">
        <v>166</v>
      </c>
      <c r="L282" s="138"/>
      <c r="M282" s="142"/>
      <c r="T282" s="143"/>
      <c r="AT282" s="139" t="s">
        <v>144</v>
      </c>
      <c r="AU282" s="139" t="s">
        <v>25</v>
      </c>
      <c r="AV282" s="139" t="s">
        <v>25</v>
      </c>
      <c r="AW282" s="139" t="s">
        <v>100</v>
      </c>
      <c r="AX282" s="139" t="s">
        <v>81</v>
      </c>
      <c r="AY282" s="139" t="s">
        <v>135</v>
      </c>
    </row>
    <row r="283" spans="2:51" s="6" customFormat="1" ht="15.75" customHeight="1">
      <c r="B283" s="144"/>
      <c r="D283" s="133" t="s">
        <v>144</v>
      </c>
      <c r="E283" s="145"/>
      <c r="F283" s="146" t="s">
        <v>147</v>
      </c>
      <c r="H283" s="147">
        <v>166</v>
      </c>
      <c r="L283" s="144"/>
      <c r="M283" s="148"/>
      <c r="T283" s="149"/>
      <c r="AT283" s="145" t="s">
        <v>144</v>
      </c>
      <c r="AU283" s="145" t="s">
        <v>25</v>
      </c>
      <c r="AV283" s="145" t="s">
        <v>141</v>
      </c>
      <c r="AW283" s="145" t="s">
        <v>100</v>
      </c>
      <c r="AX283" s="145" t="s">
        <v>26</v>
      </c>
      <c r="AY283" s="145" t="s">
        <v>135</v>
      </c>
    </row>
    <row r="284" spans="2:65" s="6" customFormat="1" ht="15.75" customHeight="1">
      <c r="B284" s="23"/>
      <c r="C284" s="150" t="s">
        <v>367</v>
      </c>
      <c r="D284" s="150" t="s">
        <v>262</v>
      </c>
      <c r="E284" s="151" t="s">
        <v>368</v>
      </c>
      <c r="F284" s="152" t="s">
        <v>369</v>
      </c>
      <c r="G284" s="153" t="s">
        <v>140</v>
      </c>
      <c r="H284" s="154">
        <v>132.31</v>
      </c>
      <c r="I284" s="155"/>
      <c r="J284" s="156">
        <f>ROUND($I$284*$H$284,2)</f>
        <v>0</v>
      </c>
      <c r="K284" s="120" t="s">
        <v>150</v>
      </c>
      <c r="L284" s="157"/>
      <c r="M284" s="158"/>
      <c r="N284" s="159" t="s">
        <v>52</v>
      </c>
      <c r="Q284" s="127">
        <v>0.106</v>
      </c>
      <c r="R284" s="127">
        <f>$Q$284*$H$284</f>
        <v>14.02486</v>
      </c>
      <c r="S284" s="127">
        <v>0</v>
      </c>
      <c r="T284" s="128">
        <f>$S$284*$H$284</f>
        <v>0</v>
      </c>
      <c r="AR284" s="77" t="s">
        <v>182</v>
      </c>
      <c r="AT284" s="77" t="s">
        <v>262</v>
      </c>
      <c r="AU284" s="77" t="s">
        <v>25</v>
      </c>
      <c r="AY284" s="6" t="s">
        <v>135</v>
      </c>
      <c r="BE284" s="129">
        <f>IF($N$284="základní",$J$284,0)</f>
        <v>0</v>
      </c>
      <c r="BF284" s="129">
        <f>IF($N$284="snížená",$J$284,0)</f>
        <v>0</v>
      </c>
      <c r="BG284" s="129">
        <f>IF($N$284="zákl. přenesená",$J$284,0)</f>
        <v>0</v>
      </c>
      <c r="BH284" s="129">
        <f>IF($N$284="sníž. přenesená",$J$284,0)</f>
        <v>0</v>
      </c>
      <c r="BI284" s="129">
        <f>IF($N$284="nulová",$J$284,0)</f>
        <v>0</v>
      </c>
      <c r="BJ284" s="77" t="s">
        <v>26</v>
      </c>
      <c r="BK284" s="129">
        <f>ROUND($I$284*$H$284,2)</f>
        <v>0</v>
      </c>
      <c r="BL284" s="77" t="s">
        <v>141</v>
      </c>
      <c r="BM284" s="77" t="s">
        <v>370</v>
      </c>
    </row>
    <row r="285" spans="2:47" s="6" customFormat="1" ht="16.5" customHeight="1">
      <c r="B285" s="23"/>
      <c r="D285" s="130" t="s">
        <v>143</v>
      </c>
      <c r="F285" s="131" t="s">
        <v>369</v>
      </c>
      <c r="L285" s="23"/>
      <c r="M285" s="49"/>
      <c r="T285" s="50"/>
      <c r="AT285" s="6" t="s">
        <v>143</v>
      </c>
      <c r="AU285" s="6" t="s">
        <v>25</v>
      </c>
    </row>
    <row r="286" spans="2:51" s="6" customFormat="1" ht="15.75" customHeight="1">
      <c r="B286" s="138"/>
      <c r="D286" s="133" t="s">
        <v>144</v>
      </c>
      <c r="E286" s="139"/>
      <c r="F286" s="140" t="s">
        <v>371</v>
      </c>
      <c r="H286" s="141">
        <v>132.31</v>
      </c>
      <c r="L286" s="138"/>
      <c r="M286" s="142"/>
      <c r="T286" s="143"/>
      <c r="AT286" s="139" t="s">
        <v>144</v>
      </c>
      <c r="AU286" s="139" t="s">
        <v>25</v>
      </c>
      <c r="AV286" s="139" t="s">
        <v>25</v>
      </c>
      <c r="AW286" s="139" t="s">
        <v>100</v>
      </c>
      <c r="AX286" s="139" t="s">
        <v>81</v>
      </c>
      <c r="AY286" s="139" t="s">
        <v>135</v>
      </c>
    </row>
    <row r="287" spans="2:51" s="6" customFormat="1" ht="15.75" customHeight="1">
      <c r="B287" s="144"/>
      <c r="D287" s="133" t="s">
        <v>144</v>
      </c>
      <c r="E287" s="145"/>
      <c r="F287" s="146" t="s">
        <v>147</v>
      </c>
      <c r="H287" s="147">
        <v>132.31</v>
      </c>
      <c r="L287" s="144"/>
      <c r="M287" s="148"/>
      <c r="T287" s="149"/>
      <c r="AT287" s="145" t="s">
        <v>144</v>
      </c>
      <c r="AU287" s="145" t="s">
        <v>25</v>
      </c>
      <c r="AV287" s="145" t="s">
        <v>141</v>
      </c>
      <c r="AW287" s="145" t="s">
        <v>81</v>
      </c>
      <c r="AX287" s="145" t="s">
        <v>26</v>
      </c>
      <c r="AY287" s="145" t="s">
        <v>135</v>
      </c>
    </row>
    <row r="288" spans="2:65" s="6" customFormat="1" ht="15.75" customHeight="1">
      <c r="B288" s="23"/>
      <c r="C288" s="150" t="s">
        <v>372</v>
      </c>
      <c r="D288" s="150" t="s">
        <v>262</v>
      </c>
      <c r="E288" s="151" t="s">
        <v>373</v>
      </c>
      <c r="F288" s="152" t="s">
        <v>374</v>
      </c>
      <c r="G288" s="153" t="s">
        <v>140</v>
      </c>
      <c r="H288" s="154">
        <v>35.35</v>
      </c>
      <c r="I288" s="155"/>
      <c r="J288" s="156">
        <f>ROUND($I$288*$H$288,2)</f>
        <v>0</v>
      </c>
      <c r="K288" s="120" t="s">
        <v>150</v>
      </c>
      <c r="L288" s="157"/>
      <c r="M288" s="158"/>
      <c r="N288" s="159" t="s">
        <v>52</v>
      </c>
      <c r="Q288" s="127">
        <v>0.113</v>
      </c>
      <c r="R288" s="127">
        <f>$Q$288*$H$288</f>
        <v>3.9945500000000003</v>
      </c>
      <c r="S288" s="127">
        <v>0</v>
      </c>
      <c r="T288" s="128">
        <f>$S$288*$H$288</f>
        <v>0</v>
      </c>
      <c r="AR288" s="77" t="s">
        <v>182</v>
      </c>
      <c r="AT288" s="77" t="s">
        <v>262</v>
      </c>
      <c r="AU288" s="77" t="s">
        <v>25</v>
      </c>
      <c r="AY288" s="6" t="s">
        <v>135</v>
      </c>
      <c r="BE288" s="129">
        <f>IF($N$288="základní",$J$288,0)</f>
        <v>0</v>
      </c>
      <c r="BF288" s="129">
        <f>IF($N$288="snížená",$J$288,0)</f>
        <v>0</v>
      </c>
      <c r="BG288" s="129">
        <f>IF($N$288="zákl. přenesená",$J$288,0)</f>
        <v>0</v>
      </c>
      <c r="BH288" s="129">
        <f>IF($N$288="sníž. přenesená",$J$288,0)</f>
        <v>0</v>
      </c>
      <c r="BI288" s="129">
        <f>IF($N$288="nulová",$J$288,0)</f>
        <v>0</v>
      </c>
      <c r="BJ288" s="77" t="s">
        <v>26</v>
      </c>
      <c r="BK288" s="129">
        <f>ROUND($I$288*$H$288,2)</f>
        <v>0</v>
      </c>
      <c r="BL288" s="77" t="s">
        <v>141</v>
      </c>
      <c r="BM288" s="77" t="s">
        <v>375</v>
      </c>
    </row>
    <row r="289" spans="2:47" s="6" customFormat="1" ht="16.5" customHeight="1">
      <c r="B289" s="23"/>
      <c r="D289" s="130" t="s">
        <v>143</v>
      </c>
      <c r="F289" s="131" t="s">
        <v>374</v>
      </c>
      <c r="L289" s="23"/>
      <c r="M289" s="49"/>
      <c r="T289" s="50"/>
      <c r="AT289" s="6" t="s">
        <v>143</v>
      </c>
      <c r="AU289" s="6" t="s">
        <v>25</v>
      </c>
    </row>
    <row r="290" spans="2:51" s="6" customFormat="1" ht="15.75" customHeight="1">
      <c r="B290" s="138"/>
      <c r="D290" s="133" t="s">
        <v>144</v>
      </c>
      <c r="E290" s="139"/>
      <c r="F290" s="140" t="s">
        <v>376</v>
      </c>
      <c r="H290" s="141">
        <v>35.35</v>
      </c>
      <c r="L290" s="138"/>
      <c r="M290" s="142"/>
      <c r="T290" s="143"/>
      <c r="AT290" s="139" t="s">
        <v>144</v>
      </c>
      <c r="AU290" s="139" t="s">
        <v>25</v>
      </c>
      <c r="AV290" s="139" t="s">
        <v>25</v>
      </c>
      <c r="AW290" s="139" t="s">
        <v>100</v>
      </c>
      <c r="AX290" s="139" t="s">
        <v>81</v>
      </c>
      <c r="AY290" s="139" t="s">
        <v>135</v>
      </c>
    </row>
    <row r="291" spans="2:51" s="6" customFormat="1" ht="15.75" customHeight="1">
      <c r="B291" s="144"/>
      <c r="D291" s="133" t="s">
        <v>144</v>
      </c>
      <c r="E291" s="145"/>
      <c r="F291" s="146" t="s">
        <v>147</v>
      </c>
      <c r="H291" s="147">
        <v>35.35</v>
      </c>
      <c r="L291" s="144"/>
      <c r="M291" s="148"/>
      <c r="T291" s="149"/>
      <c r="AT291" s="145" t="s">
        <v>144</v>
      </c>
      <c r="AU291" s="145" t="s">
        <v>25</v>
      </c>
      <c r="AV291" s="145" t="s">
        <v>141</v>
      </c>
      <c r="AW291" s="145" t="s">
        <v>100</v>
      </c>
      <c r="AX291" s="145" t="s">
        <v>26</v>
      </c>
      <c r="AY291" s="145" t="s">
        <v>135</v>
      </c>
    </row>
    <row r="292" spans="2:65" s="6" customFormat="1" ht="15.75" customHeight="1">
      <c r="B292" s="23"/>
      <c r="C292" s="118" t="s">
        <v>377</v>
      </c>
      <c r="D292" s="118" t="s">
        <v>137</v>
      </c>
      <c r="E292" s="119" t="s">
        <v>378</v>
      </c>
      <c r="F292" s="120" t="s">
        <v>379</v>
      </c>
      <c r="G292" s="121" t="s">
        <v>140</v>
      </c>
      <c r="H292" s="122">
        <v>31</v>
      </c>
      <c r="I292" s="123"/>
      <c r="J292" s="124">
        <f>ROUND($I$292*$H$292,2)</f>
        <v>0</v>
      </c>
      <c r="K292" s="120" t="s">
        <v>150</v>
      </c>
      <c r="L292" s="23"/>
      <c r="M292" s="125"/>
      <c r="N292" s="126" t="s">
        <v>52</v>
      </c>
      <c r="Q292" s="127">
        <v>0.10362</v>
      </c>
      <c r="R292" s="127">
        <f>$Q$292*$H$292</f>
        <v>3.2122200000000003</v>
      </c>
      <c r="S292" s="127">
        <v>0</v>
      </c>
      <c r="T292" s="128">
        <f>$S$292*$H$292</f>
        <v>0</v>
      </c>
      <c r="AR292" s="77" t="s">
        <v>141</v>
      </c>
      <c r="AT292" s="77" t="s">
        <v>137</v>
      </c>
      <c r="AU292" s="77" t="s">
        <v>25</v>
      </c>
      <c r="AY292" s="6" t="s">
        <v>135</v>
      </c>
      <c r="BE292" s="129">
        <f>IF($N$292="základní",$J$292,0)</f>
        <v>0</v>
      </c>
      <c r="BF292" s="129">
        <f>IF($N$292="snížená",$J$292,0)</f>
        <v>0</v>
      </c>
      <c r="BG292" s="129">
        <f>IF($N$292="zákl. přenesená",$J$292,0)</f>
        <v>0</v>
      </c>
      <c r="BH292" s="129">
        <f>IF($N$292="sníž. přenesená",$J$292,0)</f>
        <v>0</v>
      </c>
      <c r="BI292" s="129">
        <f>IF($N$292="nulová",$J$292,0)</f>
        <v>0</v>
      </c>
      <c r="BJ292" s="77" t="s">
        <v>26</v>
      </c>
      <c r="BK292" s="129">
        <f>ROUND($I$292*$H$292,2)</f>
        <v>0</v>
      </c>
      <c r="BL292" s="77" t="s">
        <v>141</v>
      </c>
      <c r="BM292" s="77" t="s">
        <v>380</v>
      </c>
    </row>
    <row r="293" spans="2:47" s="6" customFormat="1" ht="16.5" customHeight="1">
      <c r="B293" s="23"/>
      <c r="D293" s="130" t="s">
        <v>143</v>
      </c>
      <c r="F293" s="131" t="s">
        <v>379</v>
      </c>
      <c r="L293" s="23"/>
      <c r="M293" s="49"/>
      <c r="T293" s="50"/>
      <c r="AT293" s="6" t="s">
        <v>143</v>
      </c>
      <c r="AU293" s="6" t="s">
        <v>25</v>
      </c>
    </row>
    <row r="294" spans="2:51" s="6" customFormat="1" ht="15.75" customHeight="1">
      <c r="B294" s="132"/>
      <c r="D294" s="133" t="s">
        <v>144</v>
      </c>
      <c r="E294" s="134"/>
      <c r="F294" s="135" t="s">
        <v>145</v>
      </c>
      <c r="H294" s="134"/>
      <c r="L294" s="132"/>
      <c r="M294" s="136"/>
      <c r="T294" s="137"/>
      <c r="AT294" s="134" t="s">
        <v>144</v>
      </c>
      <c r="AU294" s="134" t="s">
        <v>25</v>
      </c>
      <c r="AV294" s="134" t="s">
        <v>26</v>
      </c>
      <c r="AW294" s="134" t="s">
        <v>100</v>
      </c>
      <c r="AX294" s="134" t="s">
        <v>81</v>
      </c>
      <c r="AY294" s="134" t="s">
        <v>135</v>
      </c>
    </row>
    <row r="295" spans="2:51" s="6" customFormat="1" ht="15.75" customHeight="1">
      <c r="B295" s="138"/>
      <c r="D295" s="133" t="s">
        <v>144</v>
      </c>
      <c r="E295" s="139"/>
      <c r="F295" s="140" t="s">
        <v>329</v>
      </c>
      <c r="H295" s="141">
        <v>31</v>
      </c>
      <c r="L295" s="138"/>
      <c r="M295" s="142"/>
      <c r="T295" s="143"/>
      <c r="AT295" s="139" t="s">
        <v>144</v>
      </c>
      <c r="AU295" s="139" t="s">
        <v>25</v>
      </c>
      <c r="AV295" s="139" t="s">
        <v>25</v>
      </c>
      <c r="AW295" s="139" t="s">
        <v>100</v>
      </c>
      <c r="AX295" s="139" t="s">
        <v>81</v>
      </c>
      <c r="AY295" s="139" t="s">
        <v>135</v>
      </c>
    </row>
    <row r="296" spans="2:51" s="6" customFormat="1" ht="15.75" customHeight="1">
      <c r="B296" s="144"/>
      <c r="D296" s="133" t="s">
        <v>144</v>
      </c>
      <c r="E296" s="145"/>
      <c r="F296" s="146" t="s">
        <v>147</v>
      </c>
      <c r="H296" s="147">
        <v>31</v>
      </c>
      <c r="L296" s="144"/>
      <c r="M296" s="148"/>
      <c r="T296" s="149"/>
      <c r="AT296" s="145" t="s">
        <v>144</v>
      </c>
      <c r="AU296" s="145" t="s">
        <v>25</v>
      </c>
      <c r="AV296" s="145" t="s">
        <v>141</v>
      </c>
      <c r="AW296" s="145" t="s">
        <v>100</v>
      </c>
      <c r="AX296" s="145" t="s">
        <v>26</v>
      </c>
      <c r="AY296" s="145" t="s">
        <v>135</v>
      </c>
    </row>
    <row r="297" spans="2:65" s="6" customFormat="1" ht="15.75" customHeight="1">
      <c r="B297" s="23"/>
      <c r="C297" s="150" t="s">
        <v>381</v>
      </c>
      <c r="D297" s="150" t="s">
        <v>262</v>
      </c>
      <c r="E297" s="151" t="s">
        <v>382</v>
      </c>
      <c r="F297" s="152" t="s">
        <v>383</v>
      </c>
      <c r="G297" s="153" t="s">
        <v>140</v>
      </c>
      <c r="H297" s="154">
        <v>31.31</v>
      </c>
      <c r="I297" s="155"/>
      <c r="J297" s="156">
        <f>ROUND($I$297*$H$297,2)</f>
        <v>0</v>
      </c>
      <c r="K297" s="120" t="s">
        <v>150</v>
      </c>
      <c r="L297" s="157"/>
      <c r="M297" s="158"/>
      <c r="N297" s="159" t="s">
        <v>52</v>
      </c>
      <c r="Q297" s="127">
        <v>0.152</v>
      </c>
      <c r="R297" s="127">
        <f>$Q$297*$H$297</f>
        <v>4.759119999999999</v>
      </c>
      <c r="S297" s="127">
        <v>0</v>
      </c>
      <c r="T297" s="128">
        <f>$S$297*$H$297</f>
        <v>0</v>
      </c>
      <c r="AR297" s="77" t="s">
        <v>182</v>
      </c>
      <c r="AT297" s="77" t="s">
        <v>262</v>
      </c>
      <c r="AU297" s="77" t="s">
        <v>25</v>
      </c>
      <c r="AY297" s="6" t="s">
        <v>135</v>
      </c>
      <c r="BE297" s="129">
        <f>IF($N$297="základní",$J$297,0)</f>
        <v>0</v>
      </c>
      <c r="BF297" s="129">
        <f>IF($N$297="snížená",$J$297,0)</f>
        <v>0</v>
      </c>
      <c r="BG297" s="129">
        <f>IF($N$297="zákl. přenesená",$J$297,0)</f>
        <v>0</v>
      </c>
      <c r="BH297" s="129">
        <f>IF($N$297="sníž. přenesená",$J$297,0)</f>
        <v>0</v>
      </c>
      <c r="BI297" s="129">
        <f>IF($N$297="nulová",$J$297,0)</f>
        <v>0</v>
      </c>
      <c r="BJ297" s="77" t="s">
        <v>26</v>
      </c>
      <c r="BK297" s="129">
        <f>ROUND($I$297*$H$297,2)</f>
        <v>0</v>
      </c>
      <c r="BL297" s="77" t="s">
        <v>141</v>
      </c>
      <c r="BM297" s="77" t="s">
        <v>384</v>
      </c>
    </row>
    <row r="298" spans="2:47" s="6" customFormat="1" ht="16.5" customHeight="1">
      <c r="B298" s="23"/>
      <c r="D298" s="130" t="s">
        <v>143</v>
      </c>
      <c r="F298" s="131" t="s">
        <v>383</v>
      </c>
      <c r="L298" s="23"/>
      <c r="M298" s="49"/>
      <c r="T298" s="50"/>
      <c r="AT298" s="6" t="s">
        <v>143</v>
      </c>
      <c r="AU298" s="6" t="s">
        <v>25</v>
      </c>
    </row>
    <row r="299" spans="2:51" s="6" customFormat="1" ht="15.75" customHeight="1">
      <c r="B299" s="138"/>
      <c r="D299" s="133" t="s">
        <v>144</v>
      </c>
      <c r="E299" s="139"/>
      <c r="F299" s="140" t="s">
        <v>385</v>
      </c>
      <c r="H299" s="141">
        <v>31.31</v>
      </c>
      <c r="L299" s="138"/>
      <c r="M299" s="142"/>
      <c r="T299" s="143"/>
      <c r="AT299" s="139" t="s">
        <v>144</v>
      </c>
      <c r="AU299" s="139" t="s">
        <v>25</v>
      </c>
      <c r="AV299" s="139" t="s">
        <v>25</v>
      </c>
      <c r="AW299" s="139" t="s">
        <v>100</v>
      </c>
      <c r="AX299" s="139" t="s">
        <v>81</v>
      </c>
      <c r="AY299" s="139" t="s">
        <v>135</v>
      </c>
    </row>
    <row r="300" spans="2:51" s="6" customFormat="1" ht="15.75" customHeight="1">
      <c r="B300" s="144"/>
      <c r="D300" s="133" t="s">
        <v>144</v>
      </c>
      <c r="E300" s="145"/>
      <c r="F300" s="146" t="s">
        <v>147</v>
      </c>
      <c r="H300" s="147">
        <v>31.31</v>
      </c>
      <c r="L300" s="144"/>
      <c r="M300" s="148"/>
      <c r="T300" s="149"/>
      <c r="AT300" s="145" t="s">
        <v>144</v>
      </c>
      <c r="AU300" s="145" t="s">
        <v>25</v>
      </c>
      <c r="AV300" s="145" t="s">
        <v>141</v>
      </c>
      <c r="AW300" s="145" t="s">
        <v>81</v>
      </c>
      <c r="AX300" s="145" t="s">
        <v>26</v>
      </c>
      <c r="AY300" s="145" t="s">
        <v>135</v>
      </c>
    </row>
    <row r="301" spans="2:63" s="107" customFormat="1" ht="30.75" customHeight="1">
      <c r="B301" s="108"/>
      <c r="D301" s="109" t="s">
        <v>80</v>
      </c>
      <c r="E301" s="116" t="s">
        <v>190</v>
      </c>
      <c r="F301" s="116" t="s">
        <v>386</v>
      </c>
      <c r="J301" s="117">
        <f>$BK$301</f>
        <v>0</v>
      </c>
      <c r="L301" s="108"/>
      <c r="M301" s="112"/>
      <c r="P301" s="113">
        <f>SUM($P$302:$P$398)</f>
        <v>0</v>
      </c>
      <c r="R301" s="113">
        <f>SUM($R$302:$R$398)</f>
        <v>81.91604800000002</v>
      </c>
      <c r="T301" s="114">
        <f>SUM($T$302:$T$398)</f>
        <v>0.643</v>
      </c>
      <c r="AR301" s="109" t="s">
        <v>26</v>
      </c>
      <c r="AT301" s="109" t="s">
        <v>80</v>
      </c>
      <c r="AU301" s="109" t="s">
        <v>26</v>
      </c>
      <c r="AY301" s="109" t="s">
        <v>135</v>
      </c>
      <c r="BK301" s="115">
        <f>SUM($BK$302:$BK$398)</f>
        <v>0</v>
      </c>
    </row>
    <row r="302" spans="2:65" s="6" customFormat="1" ht="15.75" customHeight="1">
      <c r="B302" s="23"/>
      <c r="C302" s="118" t="s">
        <v>35</v>
      </c>
      <c r="D302" s="118" t="s">
        <v>137</v>
      </c>
      <c r="E302" s="119" t="s">
        <v>387</v>
      </c>
      <c r="F302" s="120" t="s">
        <v>388</v>
      </c>
      <c r="G302" s="121" t="s">
        <v>178</v>
      </c>
      <c r="H302" s="122">
        <v>8</v>
      </c>
      <c r="I302" s="123"/>
      <c r="J302" s="124">
        <f>ROUND($I$302*$H$302,2)</f>
        <v>0</v>
      </c>
      <c r="K302" s="120" t="s">
        <v>150</v>
      </c>
      <c r="L302" s="23"/>
      <c r="M302" s="125"/>
      <c r="N302" s="126" t="s">
        <v>52</v>
      </c>
      <c r="Q302" s="127">
        <v>0.04008</v>
      </c>
      <c r="R302" s="127">
        <f>$Q$302*$H$302</f>
        <v>0.32064</v>
      </c>
      <c r="S302" s="127">
        <v>0</v>
      </c>
      <c r="T302" s="128">
        <f>$S$302*$H$302</f>
        <v>0</v>
      </c>
      <c r="AR302" s="77" t="s">
        <v>141</v>
      </c>
      <c r="AT302" s="77" t="s">
        <v>137</v>
      </c>
      <c r="AU302" s="77" t="s">
        <v>25</v>
      </c>
      <c r="AY302" s="6" t="s">
        <v>135</v>
      </c>
      <c r="BE302" s="129">
        <f>IF($N$302="základní",$J$302,0)</f>
        <v>0</v>
      </c>
      <c r="BF302" s="129">
        <f>IF($N$302="snížená",$J$302,0)</f>
        <v>0</v>
      </c>
      <c r="BG302" s="129">
        <f>IF($N$302="zákl. přenesená",$J$302,0)</f>
        <v>0</v>
      </c>
      <c r="BH302" s="129">
        <f>IF($N$302="sníž. přenesená",$J$302,0)</f>
        <v>0</v>
      </c>
      <c r="BI302" s="129">
        <f>IF($N$302="nulová",$J$302,0)</f>
        <v>0</v>
      </c>
      <c r="BJ302" s="77" t="s">
        <v>26</v>
      </c>
      <c r="BK302" s="129">
        <f>ROUND($I$302*$H$302,2)</f>
        <v>0</v>
      </c>
      <c r="BL302" s="77" t="s">
        <v>141</v>
      </c>
      <c r="BM302" s="77" t="s">
        <v>389</v>
      </c>
    </row>
    <row r="303" spans="2:47" s="6" customFormat="1" ht="16.5" customHeight="1">
      <c r="B303" s="23"/>
      <c r="D303" s="130" t="s">
        <v>143</v>
      </c>
      <c r="F303" s="131" t="s">
        <v>388</v>
      </c>
      <c r="L303" s="23"/>
      <c r="M303" s="49"/>
      <c r="T303" s="50"/>
      <c r="AT303" s="6" t="s">
        <v>143</v>
      </c>
      <c r="AU303" s="6" t="s">
        <v>25</v>
      </c>
    </row>
    <row r="304" spans="2:51" s="6" customFormat="1" ht="15.75" customHeight="1">
      <c r="B304" s="132"/>
      <c r="D304" s="133" t="s">
        <v>144</v>
      </c>
      <c r="E304" s="134"/>
      <c r="F304" s="135" t="s">
        <v>145</v>
      </c>
      <c r="H304" s="134"/>
      <c r="L304" s="132"/>
      <c r="M304" s="136"/>
      <c r="T304" s="137"/>
      <c r="AT304" s="134" t="s">
        <v>144</v>
      </c>
      <c r="AU304" s="134" t="s">
        <v>25</v>
      </c>
      <c r="AV304" s="134" t="s">
        <v>26</v>
      </c>
      <c r="AW304" s="134" t="s">
        <v>100</v>
      </c>
      <c r="AX304" s="134" t="s">
        <v>81</v>
      </c>
      <c r="AY304" s="134" t="s">
        <v>135</v>
      </c>
    </row>
    <row r="305" spans="2:51" s="6" customFormat="1" ht="15.75" customHeight="1">
      <c r="B305" s="138"/>
      <c r="D305" s="133" t="s">
        <v>144</v>
      </c>
      <c r="E305" s="139"/>
      <c r="F305" s="140" t="s">
        <v>182</v>
      </c>
      <c r="H305" s="141">
        <v>8</v>
      </c>
      <c r="L305" s="138"/>
      <c r="M305" s="142"/>
      <c r="T305" s="143"/>
      <c r="AT305" s="139" t="s">
        <v>144</v>
      </c>
      <c r="AU305" s="139" t="s">
        <v>25</v>
      </c>
      <c r="AV305" s="139" t="s">
        <v>25</v>
      </c>
      <c r="AW305" s="139" t="s">
        <v>100</v>
      </c>
      <c r="AX305" s="139" t="s">
        <v>81</v>
      </c>
      <c r="AY305" s="139" t="s">
        <v>135</v>
      </c>
    </row>
    <row r="306" spans="2:51" s="6" customFormat="1" ht="15.75" customHeight="1">
      <c r="B306" s="144"/>
      <c r="D306" s="133" t="s">
        <v>144</v>
      </c>
      <c r="E306" s="145"/>
      <c r="F306" s="146" t="s">
        <v>147</v>
      </c>
      <c r="H306" s="147">
        <v>8</v>
      </c>
      <c r="L306" s="144"/>
      <c r="M306" s="148"/>
      <c r="T306" s="149"/>
      <c r="AT306" s="145" t="s">
        <v>144</v>
      </c>
      <c r="AU306" s="145" t="s">
        <v>25</v>
      </c>
      <c r="AV306" s="145" t="s">
        <v>141</v>
      </c>
      <c r="AW306" s="145" t="s">
        <v>100</v>
      </c>
      <c r="AX306" s="145" t="s">
        <v>26</v>
      </c>
      <c r="AY306" s="145" t="s">
        <v>135</v>
      </c>
    </row>
    <row r="307" spans="2:65" s="6" customFormat="1" ht="15.75" customHeight="1">
      <c r="B307" s="23"/>
      <c r="C307" s="150" t="s">
        <v>390</v>
      </c>
      <c r="D307" s="150" t="s">
        <v>262</v>
      </c>
      <c r="E307" s="151" t="s">
        <v>391</v>
      </c>
      <c r="F307" s="152" t="s">
        <v>392</v>
      </c>
      <c r="G307" s="153" t="s">
        <v>178</v>
      </c>
      <c r="H307" s="154">
        <v>8</v>
      </c>
      <c r="I307" s="155"/>
      <c r="J307" s="156">
        <f>ROUND($I$307*$H$307,2)</f>
        <v>0</v>
      </c>
      <c r="K307" s="120" t="s">
        <v>150</v>
      </c>
      <c r="L307" s="157"/>
      <c r="M307" s="158"/>
      <c r="N307" s="159" t="s">
        <v>52</v>
      </c>
      <c r="Q307" s="127">
        <v>0.0025</v>
      </c>
      <c r="R307" s="127">
        <f>$Q$307*$H$307</f>
        <v>0.02</v>
      </c>
      <c r="S307" s="127">
        <v>0</v>
      </c>
      <c r="T307" s="128">
        <f>$S$307*$H$307</f>
        <v>0</v>
      </c>
      <c r="AR307" s="77" t="s">
        <v>182</v>
      </c>
      <c r="AT307" s="77" t="s">
        <v>262</v>
      </c>
      <c r="AU307" s="77" t="s">
        <v>25</v>
      </c>
      <c r="AY307" s="6" t="s">
        <v>135</v>
      </c>
      <c r="BE307" s="129">
        <f>IF($N$307="základní",$J$307,0)</f>
        <v>0</v>
      </c>
      <c r="BF307" s="129">
        <f>IF($N$307="snížená",$J$307,0)</f>
        <v>0</v>
      </c>
      <c r="BG307" s="129">
        <f>IF($N$307="zákl. přenesená",$J$307,0)</f>
        <v>0</v>
      </c>
      <c r="BH307" s="129">
        <f>IF($N$307="sníž. přenesená",$J$307,0)</f>
        <v>0</v>
      </c>
      <c r="BI307" s="129">
        <f>IF($N$307="nulová",$J$307,0)</f>
        <v>0</v>
      </c>
      <c r="BJ307" s="77" t="s">
        <v>26</v>
      </c>
      <c r="BK307" s="129">
        <f>ROUND($I$307*$H$307,2)</f>
        <v>0</v>
      </c>
      <c r="BL307" s="77" t="s">
        <v>141</v>
      </c>
      <c r="BM307" s="77" t="s">
        <v>393</v>
      </c>
    </row>
    <row r="308" spans="2:47" s="6" customFormat="1" ht="16.5" customHeight="1">
      <c r="B308" s="23"/>
      <c r="D308" s="130" t="s">
        <v>143</v>
      </c>
      <c r="F308" s="131" t="s">
        <v>392</v>
      </c>
      <c r="L308" s="23"/>
      <c r="M308" s="49"/>
      <c r="T308" s="50"/>
      <c r="AT308" s="6" t="s">
        <v>143</v>
      </c>
      <c r="AU308" s="6" t="s">
        <v>25</v>
      </c>
    </row>
    <row r="309" spans="2:51" s="6" customFormat="1" ht="15.75" customHeight="1">
      <c r="B309" s="138"/>
      <c r="D309" s="133" t="s">
        <v>144</v>
      </c>
      <c r="E309" s="139"/>
      <c r="F309" s="140" t="s">
        <v>182</v>
      </c>
      <c r="H309" s="141">
        <v>8</v>
      </c>
      <c r="L309" s="138"/>
      <c r="M309" s="142"/>
      <c r="T309" s="143"/>
      <c r="AT309" s="139" t="s">
        <v>144</v>
      </c>
      <c r="AU309" s="139" t="s">
        <v>25</v>
      </c>
      <c r="AV309" s="139" t="s">
        <v>25</v>
      </c>
      <c r="AW309" s="139" t="s">
        <v>100</v>
      </c>
      <c r="AX309" s="139" t="s">
        <v>81</v>
      </c>
      <c r="AY309" s="139" t="s">
        <v>135</v>
      </c>
    </row>
    <row r="310" spans="2:51" s="6" customFormat="1" ht="15.75" customHeight="1">
      <c r="B310" s="144"/>
      <c r="D310" s="133" t="s">
        <v>144</v>
      </c>
      <c r="E310" s="145"/>
      <c r="F310" s="146" t="s">
        <v>147</v>
      </c>
      <c r="H310" s="147">
        <v>8</v>
      </c>
      <c r="L310" s="144"/>
      <c r="M310" s="148"/>
      <c r="T310" s="149"/>
      <c r="AT310" s="145" t="s">
        <v>144</v>
      </c>
      <c r="AU310" s="145" t="s">
        <v>25</v>
      </c>
      <c r="AV310" s="145" t="s">
        <v>141</v>
      </c>
      <c r="AW310" s="145" t="s">
        <v>100</v>
      </c>
      <c r="AX310" s="145" t="s">
        <v>26</v>
      </c>
      <c r="AY310" s="145" t="s">
        <v>135</v>
      </c>
    </row>
    <row r="311" spans="2:65" s="6" customFormat="1" ht="15.75" customHeight="1">
      <c r="B311" s="23"/>
      <c r="C311" s="118" t="s">
        <v>394</v>
      </c>
      <c r="D311" s="118" t="s">
        <v>137</v>
      </c>
      <c r="E311" s="119" t="s">
        <v>395</v>
      </c>
      <c r="F311" s="120" t="s">
        <v>396</v>
      </c>
      <c r="G311" s="121" t="s">
        <v>397</v>
      </c>
      <c r="H311" s="122">
        <v>8</v>
      </c>
      <c r="I311" s="123"/>
      <c r="J311" s="124">
        <f>ROUND($I$311*$H$311,2)</f>
        <v>0</v>
      </c>
      <c r="K311" s="120" t="s">
        <v>150</v>
      </c>
      <c r="L311" s="23"/>
      <c r="M311" s="125"/>
      <c r="N311" s="126" t="s">
        <v>52</v>
      </c>
      <c r="Q311" s="127">
        <v>1E-05</v>
      </c>
      <c r="R311" s="127">
        <f>$Q$311*$H$311</f>
        <v>8E-05</v>
      </c>
      <c r="S311" s="127">
        <v>0</v>
      </c>
      <c r="T311" s="128">
        <f>$S$311*$H$311</f>
        <v>0</v>
      </c>
      <c r="AR311" s="77" t="s">
        <v>141</v>
      </c>
      <c r="AT311" s="77" t="s">
        <v>137</v>
      </c>
      <c r="AU311" s="77" t="s">
        <v>25</v>
      </c>
      <c r="AY311" s="6" t="s">
        <v>135</v>
      </c>
      <c r="BE311" s="129">
        <f>IF($N$311="základní",$J$311,0)</f>
        <v>0</v>
      </c>
      <c r="BF311" s="129">
        <f>IF($N$311="snížená",$J$311,0)</f>
        <v>0</v>
      </c>
      <c r="BG311" s="129">
        <f>IF($N$311="zákl. přenesená",$J$311,0)</f>
        <v>0</v>
      </c>
      <c r="BH311" s="129">
        <f>IF($N$311="sníž. přenesená",$J$311,0)</f>
        <v>0</v>
      </c>
      <c r="BI311" s="129">
        <f>IF($N$311="nulová",$J$311,0)</f>
        <v>0</v>
      </c>
      <c r="BJ311" s="77" t="s">
        <v>26</v>
      </c>
      <c r="BK311" s="129">
        <f>ROUND($I$311*$H$311,2)</f>
        <v>0</v>
      </c>
      <c r="BL311" s="77" t="s">
        <v>141</v>
      </c>
      <c r="BM311" s="77" t="s">
        <v>398</v>
      </c>
    </row>
    <row r="312" spans="2:47" s="6" customFormat="1" ht="16.5" customHeight="1">
      <c r="B312" s="23"/>
      <c r="D312" s="130" t="s">
        <v>143</v>
      </c>
      <c r="F312" s="131" t="s">
        <v>399</v>
      </c>
      <c r="L312" s="23"/>
      <c r="M312" s="49"/>
      <c r="T312" s="50"/>
      <c r="AT312" s="6" t="s">
        <v>143</v>
      </c>
      <c r="AU312" s="6" t="s">
        <v>25</v>
      </c>
    </row>
    <row r="313" spans="2:51" s="6" customFormat="1" ht="15.75" customHeight="1">
      <c r="B313" s="132"/>
      <c r="D313" s="133" t="s">
        <v>144</v>
      </c>
      <c r="E313" s="134"/>
      <c r="F313" s="135" t="s">
        <v>145</v>
      </c>
      <c r="H313" s="134"/>
      <c r="L313" s="132"/>
      <c r="M313" s="136"/>
      <c r="T313" s="137"/>
      <c r="AT313" s="134" t="s">
        <v>144</v>
      </c>
      <c r="AU313" s="134" t="s">
        <v>25</v>
      </c>
      <c r="AV313" s="134" t="s">
        <v>26</v>
      </c>
      <c r="AW313" s="134" t="s">
        <v>100</v>
      </c>
      <c r="AX313" s="134" t="s">
        <v>81</v>
      </c>
      <c r="AY313" s="134" t="s">
        <v>135</v>
      </c>
    </row>
    <row r="314" spans="2:51" s="6" customFormat="1" ht="15.75" customHeight="1">
      <c r="B314" s="138"/>
      <c r="D314" s="133" t="s">
        <v>144</v>
      </c>
      <c r="E314" s="139"/>
      <c r="F314" s="140" t="s">
        <v>182</v>
      </c>
      <c r="H314" s="141">
        <v>8</v>
      </c>
      <c r="L314" s="138"/>
      <c r="M314" s="142"/>
      <c r="T314" s="143"/>
      <c r="AT314" s="139" t="s">
        <v>144</v>
      </c>
      <c r="AU314" s="139" t="s">
        <v>25</v>
      </c>
      <c r="AV314" s="139" t="s">
        <v>25</v>
      </c>
      <c r="AW314" s="139" t="s">
        <v>100</v>
      </c>
      <c r="AX314" s="139" t="s">
        <v>81</v>
      </c>
      <c r="AY314" s="139" t="s">
        <v>135</v>
      </c>
    </row>
    <row r="315" spans="2:51" s="6" customFormat="1" ht="15.75" customHeight="1">
      <c r="B315" s="144"/>
      <c r="D315" s="133" t="s">
        <v>144</v>
      </c>
      <c r="E315" s="145"/>
      <c r="F315" s="146" t="s">
        <v>147</v>
      </c>
      <c r="H315" s="147">
        <v>8</v>
      </c>
      <c r="L315" s="144"/>
      <c r="M315" s="148"/>
      <c r="T315" s="149"/>
      <c r="AT315" s="145" t="s">
        <v>144</v>
      </c>
      <c r="AU315" s="145" t="s">
        <v>25</v>
      </c>
      <c r="AV315" s="145" t="s">
        <v>141</v>
      </c>
      <c r="AW315" s="145" t="s">
        <v>100</v>
      </c>
      <c r="AX315" s="145" t="s">
        <v>26</v>
      </c>
      <c r="AY315" s="145" t="s">
        <v>135</v>
      </c>
    </row>
    <row r="316" spans="2:65" s="6" customFormat="1" ht="15.75" customHeight="1">
      <c r="B316" s="23"/>
      <c r="C316" s="150" t="s">
        <v>400</v>
      </c>
      <c r="D316" s="150" t="s">
        <v>262</v>
      </c>
      <c r="E316" s="151" t="s">
        <v>401</v>
      </c>
      <c r="F316" s="152" t="s">
        <v>402</v>
      </c>
      <c r="G316" s="153" t="s">
        <v>397</v>
      </c>
      <c r="H316" s="154">
        <v>8</v>
      </c>
      <c r="I316" s="155"/>
      <c r="J316" s="156">
        <f>ROUND($I$316*$H$316,2)</f>
        <v>0</v>
      </c>
      <c r="K316" s="152" t="s">
        <v>150</v>
      </c>
      <c r="L316" s="157"/>
      <c r="M316" s="158"/>
      <c r="N316" s="159" t="s">
        <v>52</v>
      </c>
      <c r="Q316" s="127">
        <v>0.005</v>
      </c>
      <c r="R316" s="127">
        <f>$Q$316*$H$316</f>
        <v>0.04</v>
      </c>
      <c r="S316" s="127">
        <v>0</v>
      </c>
      <c r="T316" s="128">
        <f>$S$316*$H$316</f>
        <v>0</v>
      </c>
      <c r="AR316" s="77" t="s">
        <v>182</v>
      </c>
      <c r="AT316" s="77" t="s">
        <v>262</v>
      </c>
      <c r="AU316" s="77" t="s">
        <v>25</v>
      </c>
      <c r="AY316" s="6" t="s">
        <v>135</v>
      </c>
      <c r="BE316" s="129">
        <f>IF($N$316="základní",$J$316,0)</f>
        <v>0</v>
      </c>
      <c r="BF316" s="129">
        <f>IF($N$316="snížená",$J$316,0)</f>
        <v>0</v>
      </c>
      <c r="BG316" s="129">
        <f>IF($N$316="zákl. přenesená",$J$316,0)</f>
        <v>0</v>
      </c>
      <c r="BH316" s="129">
        <f>IF($N$316="sníž. přenesená",$J$316,0)</f>
        <v>0</v>
      </c>
      <c r="BI316" s="129">
        <f>IF($N$316="nulová",$J$316,0)</f>
        <v>0</v>
      </c>
      <c r="BJ316" s="77" t="s">
        <v>26</v>
      </c>
      <c r="BK316" s="129">
        <f>ROUND($I$316*$H$316,2)</f>
        <v>0</v>
      </c>
      <c r="BL316" s="77" t="s">
        <v>141</v>
      </c>
      <c r="BM316" s="77" t="s">
        <v>403</v>
      </c>
    </row>
    <row r="317" spans="2:47" s="6" customFormat="1" ht="27" customHeight="1">
      <c r="B317" s="23"/>
      <c r="D317" s="130" t="s">
        <v>143</v>
      </c>
      <c r="F317" s="131" t="s">
        <v>404</v>
      </c>
      <c r="L317" s="23"/>
      <c r="M317" s="49"/>
      <c r="T317" s="50"/>
      <c r="AT317" s="6" t="s">
        <v>143</v>
      </c>
      <c r="AU317" s="6" t="s">
        <v>25</v>
      </c>
    </row>
    <row r="318" spans="2:51" s="6" customFormat="1" ht="15.75" customHeight="1">
      <c r="B318" s="138"/>
      <c r="D318" s="133" t="s">
        <v>144</v>
      </c>
      <c r="E318" s="139"/>
      <c r="F318" s="140" t="s">
        <v>182</v>
      </c>
      <c r="H318" s="141">
        <v>8</v>
      </c>
      <c r="L318" s="138"/>
      <c r="M318" s="142"/>
      <c r="T318" s="143"/>
      <c r="AT318" s="139" t="s">
        <v>144</v>
      </c>
      <c r="AU318" s="139" t="s">
        <v>25</v>
      </c>
      <c r="AV318" s="139" t="s">
        <v>25</v>
      </c>
      <c r="AW318" s="139" t="s">
        <v>100</v>
      </c>
      <c r="AX318" s="139" t="s">
        <v>81</v>
      </c>
      <c r="AY318" s="139" t="s">
        <v>135</v>
      </c>
    </row>
    <row r="319" spans="2:51" s="6" customFormat="1" ht="15.75" customHeight="1">
      <c r="B319" s="144"/>
      <c r="D319" s="133" t="s">
        <v>144</v>
      </c>
      <c r="E319" s="145"/>
      <c r="F319" s="146" t="s">
        <v>147</v>
      </c>
      <c r="H319" s="147">
        <v>8</v>
      </c>
      <c r="L319" s="144"/>
      <c r="M319" s="148"/>
      <c r="T319" s="149"/>
      <c r="AT319" s="145" t="s">
        <v>144</v>
      </c>
      <c r="AU319" s="145" t="s">
        <v>25</v>
      </c>
      <c r="AV319" s="145" t="s">
        <v>141</v>
      </c>
      <c r="AW319" s="145" t="s">
        <v>100</v>
      </c>
      <c r="AX319" s="145" t="s">
        <v>26</v>
      </c>
      <c r="AY319" s="145" t="s">
        <v>135</v>
      </c>
    </row>
    <row r="320" spans="2:65" s="6" customFormat="1" ht="15.75" customHeight="1">
      <c r="B320" s="23"/>
      <c r="C320" s="118" t="s">
        <v>405</v>
      </c>
      <c r="D320" s="118" t="s">
        <v>137</v>
      </c>
      <c r="E320" s="119" t="s">
        <v>406</v>
      </c>
      <c r="F320" s="120" t="s">
        <v>407</v>
      </c>
      <c r="G320" s="121" t="s">
        <v>397</v>
      </c>
      <c r="H320" s="122">
        <v>6</v>
      </c>
      <c r="I320" s="123"/>
      <c r="J320" s="124">
        <f>ROUND($I$320*$H$320,2)</f>
        <v>0</v>
      </c>
      <c r="K320" s="120" t="s">
        <v>150</v>
      </c>
      <c r="L320" s="23"/>
      <c r="M320" s="125"/>
      <c r="N320" s="126" t="s">
        <v>52</v>
      </c>
      <c r="Q320" s="127">
        <v>0.10941</v>
      </c>
      <c r="R320" s="127">
        <f>$Q$320*$H$320</f>
        <v>0.6564599999999999</v>
      </c>
      <c r="S320" s="127">
        <v>0</v>
      </c>
      <c r="T320" s="128">
        <f>$S$320*$H$320</f>
        <v>0</v>
      </c>
      <c r="AR320" s="77" t="s">
        <v>141</v>
      </c>
      <c r="AT320" s="77" t="s">
        <v>137</v>
      </c>
      <c r="AU320" s="77" t="s">
        <v>25</v>
      </c>
      <c r="AY320" s="6" t="s">
        <v>135</v>
      </c>
      <c r="BE320" s="129">
        <f>IF($N$320="základní",$J$320,0)</f>
        <v>0</v>
      </c>
      <c r="BF320" s="129">
        <f>IF($N$320="snížená",$J$320,0)</f>
        <v>0</v>
      </c>
      <c r="BG320" s="129">
        <f>IF($N$320="zákl. přenesená",$J$320,0)</f>
        <v>0</v>
      </c>
      <c r="BH320" s="129">
        <f>IF($N$320="sníž. přenesená",$J$320,0)</f>
        <v>0</v>
      </c>
      <c r="BI320" s="129">
        <f>IF($N$320="nulová",$J$320,0)</f>
        <v>0</v>
      </c>
      <c r="BJ320" s="77" t="s">
        <v>26</v>
      </c>
      <c r="BK320" s="129">
        <f>ROUND($I$320*$H$320,2)</f>
        <v>0</v>
      </c>
      <c r="BL320" s="77" t="s">
        <v>141</v>
      </c>
      <c r="BM320" s="77" t="s">
        <v>408</v>
      </c>
    </row>
    <row r="321" spans="2:47" s="6" customFormat="1" ht="16.5" customHeight="1">
      <c r="B321" s="23"/>
      <c r="D321" s="130" t="s">
        <v>143</v>
      </c>
      <c r="F321" s="131" t="s">
        <v>409</v>
      </c>
      <c r="L321" s="23"/>
      <c r="M321" s="49"/>
      <c r="T321" s="50"/>
      <c r="AT321" s="6" t="s">
        <v>143</v>
      </c>
      <c r="AU321" s="6" t="s">
        <v>25</v>
      </c>
    </row>
    <row r="322" spans="2:51" s="6" customFormat="1" ht="15.75" customHeight="1">
      <c r="B322" s="132"/>
      <c r="D322" s="133" t="s">
        <v>144</v>
      </c>
      <c r="E322" s="134"/>
      <c r="F322" s="135" t="s">
        <v>145</v>
      </c>
      <c r="H322" s="134"/>
      <c r="L322" s="132"/>
      <c r="M322" s="136"/>
      <c r="T322" s="137"/>
      <c r="AT322" s="134" t="s">
        <v>144</v>
      </c>
      <c r="AU322" s="134" t="s">
        <v>25</v>
      </c>
      <c r="AV322" s="134" t="s">
        <v>26</v>
      </c>
      <c r="AW322" s="134" t="s">
        <v>100</v>
      </c>
      <c r="AX322" s="134" t="s">
        <v>81</v>
      </c>
      <c r="AY322" s="134" t="s">
        <v>135</v>
      </c>
    </row>
    <row r="323" spans="2:51" s="6" customFormat="1" ht="15.75" customHeight="1">
      <c r="B323" s="138"/>
      <c r="D323" s="133" t="s">
        <v>144</v>
      </c>
      <c r="E323" s="139"/>
      <c r="F323" s="140" t="s">
        <v>170</v>
      </c>
      <c r="H323" s="141">
        <v>6</v>
      </c>
      <c r="L323" s="138"/>
      <c r="M323" s="142"/>
      <c r="T323" s="143"/>
      <c r="AT323" s="139" t="s">
        <v>144</v>
      </c>
      <c r="AU323" s="139" t="s">
        <v>25</v>
      </c>
      <c r="AV323" s="139" t="s">
        <v>25</v>
      </c>
      <c r="AW323" s="139" t="s">
        <v>100</v>
      </c>
      <c r="AX323" s="139" t="s">
        <v>81</v>
      </c>
      <c r="AY323" s="139" t="s">
        <v>135</v>
      </c>
    </row>
    <row r="324" spans="2:51" s="6" customFormat="1" ht="15.75" customHeight="1">
      <c r="B324" s="144"/>
      <c r="D324" s="133" t="s">
        <v>144</v>
      </c>
      <c r="E324" s="145"/>
      <c r="F324" s="146" t="s">
        <v>147</v>
      </c>
      <c r="H324" s="147">
        <v>6</v>
      </c>
      <c r="L324" s="144"/>
      <c r="M324" s="148"/>
      <c r="T324" s="149"/>
      <c r="AT324" s="145" t="s">
        <v>144</v>
      </c>
      <c r="AU324" s="145" t="s">
        <v>25</v>
      </c>
      <c r="AV324" s="145" t="s">
        <v>141</v>
      </c>
      <c r="AW324" s="145" t="s">
        <v>100</v>
      </c>
      <c r="AX324" s="145" t="s">
        <v>26</v>
      </c>
      <c r="AY324" s="145" t="s">
        <v>135</v>
      </c>
    </row>
    <row r="325" spans="2:65" s="6" customFormat="1" ht="15.75" customHeight="1">
      <c r="B325" s="23"/>
      <c r="C325" s="150" t="s">
        <v>410</v>
      </c>
      <c r="D325" s="150" t="s">
        <v>262</v>
      </c>
      <c r="E325" s="151" t="s">
        <v>411</v>
      </c>
      <c r="F325" s="152" t="s">
        <v>412</v>
      </c>
      <c r="G325" s="153" t="s">
        <v>397</v>
      </c>
      <c r="H325" s="154">
        <v>6</v>
      </c>
      <c r="I325" s="155"/>
      <c r="J325" s="156">
        <f>ROUND($I$325*$H$325,2)</f>
        <v>0</v>
      </c>
      <c r="K325" s="152" t="s">
        <v>150</v>
      </c>
      <c r="L325" s="157"/>
      <c r="M325" s="158"/>
      <c r="N325" s="159" t="s">
        <v>52</v>
      </c>
      <c r="Q325" s="127">
        <v>0.0061</v>
      </c>
      <c r="R325" s="127">
        <f>$Q$325*$H$325</f>
        <v>0.0366</v>
      </c>
      <c r="S325" s="127">
        <v>0</v>
      </c>
      <c r="T325" s="128">
        <f>$S$325*$H$325</f>
        <v>0</v>
      </c>
      <c r="AR325" s="77" t="s">
        <v>182</v>
      </c>
      <c r="AT325" s="77" t="s">
        <v>262</v>
      </c>
      <c r="AU325" s="77" t="s">
        <v>25</v>
      </c>
      <c r="AY325" s="6" t="s">
        <v>135</v>
      </c>
      <c r="BE325" s="129">
        <f>IF($N$325="základní",$J$325,0)</f>
        <v>0</v>
      </c>
      <c r="BF325" s="129">
        <f>IF($N$325="snížená",$J$325,0)</f>
        <v>0</v>
      </c>
      <c r="BG325" s="129">
        <f>IF($N$325="zákl. přenesená",$J$325,0)</f>
        <v>0</v>
      </c>
      <c r="BH325" s="129">
        <f>IF($N$325="sníž. přenesená",$J$325,0)</f>
        <v>0</v>
      </c>
      <c r="BI325" s="129">
        <f>IF($N$325="nulová",$J$325,0)</f>
        <v>0</v>
      </c>
      <c r="BJ325" s="77" t="s">
        <v>26</v>
      </c>
      <c r="BK325" s="129">
        <f>ROUND($I$325*$H$325,2)</f>
        <v>0</v>
      </c>
      <c r="BL325" s="77" t="s">
        <v>141</v>
      </c>
      <c r="BM325" s="77" t="s">
        <v>413</v>
      </c>
    </row>
    <row r="326" spans="2:47" s="6" customFormat="1" ht="16.5" customHeight="1">
      <c r="B326" s="23"/>
      <c r="D326" s="130" t="s">
        <v>143</v>
      </c>
      <c r="F326" s="131" t="s">
        <v>414</v>
      </c>
      <c r="L326" s="23"/>
      <c r="M326" s="49"/>
      <c r="T326" s="50"/>
      <c r="AT326" s="6" t="s">
        <v>143</v>
      </c>
      <c r="AU326" s="6" t="s">
        <v>25</v>
      </c>
    </row>
    <row r="327" spans="2:51" s="6" customFormat="1" ht="15.75" customHeight="1">
      <c r="B327" s="138"/>
      <c r="D327" s="133" t="s">
        <v>144</v>
      </c>
      <c r="E327" s="139"/>
      <c r="F327" s="140" t="s">
        <v>170</v>
      </c>
      <c r="H327" s="141">
        <v>6</v>
      </c>
      <c r="L327" s="138"/>
      <c r="M327" s="142"/>
      <c r="T327" s="143"/>
      <c r="AT327" s="139" t="s">
        <v>144</v>
      </c>
      <c r="AU327" s="139" t="s">
        <v>25</v>
      </c>
      <c r="AV327" s="139" t="s">
        <v>25</v>
      </c>
      <c r="AW327" s="139" t="s">
        <v>100</v>
      </c>
      <c r="AX327" s="139" t="s">
        <v>81</v>
      </c>
      <c r="AY327" s="139" t="s">
        <v>135</v>
      </c>
    </row>
    <row r="328" spans="2:51" s="6" customFormat="1" ht="15.75" customHeight="1">
      <c r="B328" s="144"/>
      <c r="D328" s="133" t="s">
        <v>144</v>
      </c>
      <c r="E328" s="145"/>
      <c r="F328" s="146" t="s">
        <v>147</v>
      </c>
      <c r="H328" s="147">
        <v>6</v>
      </c>
      <c r="L328" s="144"/>
      <c r="M328" s="148"/>
      <c r="T328" s="149"/>
      <c r="AT328" s="145" t="s">
        <v>144</v>
      </c>
      <c r="AU328" s="145" t="s">
        <v>25</v>
      </c>
      <c r="AV328" s="145" t="s">
        <v>141</v>
      </c>
      <c r="AW328" s="145" t="s">
        <v>100</v>
      </c>
      <c r="AX328" s="145" t="s">
        <v>26</v>
      </c>
      <c r="AY328" s="145" t="s">
        <v>135</v>
      </c>
    </row>
    <row r="329" spans="2:65" s="6" customFormat="1" ht="15.75" customHeight="1">
      <c r="B329" s="23"/>
      <c r="C329" s="150" t="s">
        <v>415</v>
      </c>
      <c r="D329" s="150" t="s">
        <v>262</v>
      </c>
      <c r="E329" s="151" t="s">
        <v>416</v>
      </c>
      <c r="F329" s="152" t="s">
        <v>417</v>
      </c>
      <c r="G329" s="153" t="s">
        <v>397</v>
      </c>
      <c r="H329" s="154">
        <v>6</v>
      </c>
      <c r="I329" s="155"/>
      <c r="J329" s="156">
        <f>ROUND($I$329*$H$329,2)</f>
        <v>0</v>
      </c>
      <c r="K329" s="152" t="s">
        <v>150</v>
      </c>
      <c r="L329" s="157"/>
      <c r="M329" s="158"/>
      <c r="N329" s="159" t="s">
        <v>52</v>
      </c>
      <c r="Q329" s="127">
        <v>0.0001</v>
      </c>
      <c r="R329" s="127">
        <f>$Q$329*$H$329</f>
        <v>0.0006000000000000001</v>
      </c>
      <c r="S329" s="127">
        <v>0</v>
      </c>
      <c r="T329" s="128">
        <f>$S$329*$H$329</f>
        <v>0</v>
      </c>
      <c r="AR329" s="77" t="s">
        <v>182</v>
      </c>
      <c r="AT329" s="77" t="s">
        <v>262</v>
      </c>
      <c r="AU329" s="77" t="s">
        <v>25</v>
      </c>
      <c r="AY329" s="6" t="s">
        <v>135</v>
      </c>
      <c r="BE329" s="129">
        <f>IF($N$329="základní",$J$329,0)</f>
        <v>0</v>
      </c>
      <c r="BF329" s="129">
        <f>IF($N$329="snížená",$J$329,0)</f>
        <v>0</v>
      </c>
      <c r="BG329" s="129">
        <f>IF($N$329="zákl. přenesená",$J$329,0)</f>
        <v>0</v>
      </c>
      <c r="BH329" s="129">
        <f>IF($N$329="sníž. přenesená",$J$329,0)</f>
        <v>0</v>
      </c>
      <c r="BI329" s="129">
        <f>IF($N$329="nulová",$J$329,0)</f>
        <v>0</v>
      </c>
      <c r="BJ329" s="77" t="s">
        <v>26</v>
      </c>
      <c r="BK329" s="129">
        <f>ROUND($I$329*$H$329,2)</f>
        <v>0</v>
      </c>
      <c r="BL329" s="77" t="s">
        <v>141</v>
      </c>
      <c r="BM329" s="77" t="s">
        <v>418</v>
      </c>
    </row>
    <row r="330" spans="2:47" s="6" customFormat="1" ht="16.5" customHeight="1">
      <c r="B330" s="23"/>
      <c r="D330" s="130" t="s">
        <v>143</v>
      </c>
      <c r="F330" s="131" t="s">
        <v>419</v>
      </c>
      <c r="L330" s="23"/>
      <c r="M330" s="49"/>
      <c r="T330" s="50"/>
      <c r="AT330" s="6" t="s">
        <v>143</v>
      </c>
      <c r="AU330" s="6" t="s">
        <v>25</v>
      </c>
    </row>
    <row r="331" spans="2:51" s="6" customFormat="1" ht="15.75" customHeight="1">
      <c r="B331" s="138"/>
      <c r="D331" s="133" t="s">
        <v>144</v>
      </c>
      <c r="E331" s="139"/>
      <c r="F331" s="140" t="s">
        <v>170</v>
      </c>
      <c r="H331" s="141">
        <v>6</v>
      </c>
      <c r="L331" s="138"/>
      <c r="M331" s="142"/>
      <c r="T331" s="143"/>
      <c r="AT331" s="139" t="s">
        <v>144</v>
      </c>
      <c r="AU331" s="139" t="s">
        <v>25</v>
      </c>
      <c r="AV331" s="139" t="s">
        <v>25</v>
      </c>
      <c r="AW331" s="139" t="s">
        <v>100</v>
      </c>
      <c r="AX331" s="139" t="s">
        <v>81</v>
      </c>
      <c r="AY331" s="139" t="s">
        <v>135</v>
      </c>
    </row>
    <row r="332" spans="2:51" s="6" customFormat="1" ht="15.75" customHeight="1">
      <c r="B332" s="144"/>
      <c r="D332" s="133" t="s">
        <v>144</v>
      </c>
      <c r="E332" s="145"/>
      <c r="F332" s="146" t="s">
        <v>147</v>
      </c>
      <c r="H332" s="147">
        <v>6</v>
      </c>
      <c r="L332" s="144"/>
      <c r="M332" s="148"/>
      <c r="T332" s="149"/>
      <c r="AT332" s="145" t="s">
        <v>144</v>
      </c>
      <c r="AU332" s="145" t="s">
        <v>25</v>
      </c>
      <c r="AV332" s="145" t="s">
        <v>141</v>
      </c>
      <c r="AW332" s="145" t="s">
        <v>100</v>
      </c>
      <c r="AX332" s="145" t="s">
        <v>26</v>
      </c>
      <c r="AY332" s="145" t="s">
        <v>135</v>
      </c>
    </row>
    <row r="333" spans="2:65" s="6" customFormat="1" ht="15.75" customHeight="1">
      <c r="B333" s="23"/>
      <c r="C333" s="150" t="s">
        <v>420</v>
      </c>
      <c r="D333" s="150" t="s">
        <v>262</v>
      </c>
      <c r="E333" s="151" t="s">
        <v>421</v>
      </c>
      <c r="F333" s="152" t="s">
        <v>422</v>
      </c>
      <c r="G333" s="153" t="s">
        <v>397</v>
      </c>
      <c r="H333" s="154">
        <v>12</v>
      </c>
      <c r="I333" s="155"/>
      <c r="J333" s="156">
        <f>ROUND($I$333*$H$333,2)</f>
        <v>0</v>
      </c>
      <c r="K333" s="152" t="s">
        <v>150</v>
      </c>
      <c r="L333" s="157"/>
      <c r="M333" s="158"/>
      <c r="N333" s="159" t="s">
        <v>52</v>
      </c>
      <c r="Q333" s="127">
        <v>0.00035</v>
      </c>
      <c r="R333" s="127">
        <f>$Q$333*$H$333</f>
        <v>0.0042</v>
      </c>
      <c r="S333" s="127">
        <v>0</v>
      </c>
      <c r="T333" s="128">
        <f>$S$333*$H$333</f>
        <v>0</v>
      </c>
      <c r="AR333" s="77" t="s">
        <v>182</v>
      </c>
      <c r="AT333" s="77" t="s">
        <v>262</v>
      </c>
      <c r="AU333" s="77" t="s">
        <v>25</v>
      </c>
      <c r="AY333" s="6" t="s">
        <v>135</v>
      </c>
      <c r="BE333" s="129">
        <f>IF($N$333="základní",$J$333,0)</f>
        <v>0</v>
      </c>
      <c r="BF333" s="129">
        <f>IF($N$333="snížená",$J$333,0)</f>
        <v>0</v>
      </c>
      <c r="BG333" s="129">
        <f>IF($N$333="zákl. přenesená",$J$333,0)</f>
        <v>0</v>
      </c>
      <c r="BH333" s="129">
        <f>IF($N$333="sníž. přenesená",$J$333,0)</f>
        <v>0</v>
      </c>
      <c r="BI333" s="129">
        <f>IF($N$333="nulová",$J$333,0)</f>
        <v>0</v>
      </c>
      <c r="BJ333" s="77" t="s">
        <v>26</v>
      </c>
      <c r="BK333" s="129">
        <f>ROUND($I$333*$H$333,2)</f>
        <v>0</v>
      </c>
      <c r="BL333" s="77" t="s">
        <v>141</v>
      </c>
      <c r="BM333" s="77" t="s">
        <v>423</v>
      </c>
    </row>
    <row r="334" spans="2:47" s="6" customFormat="1" ht="27" customHeight="1">
      <c r="B334" s="23"/>
      <c r="D334" s="130" t="s">
        <v>143</v>
      </c>
      <c r="F334" s="131" t="s">
        <v>424</v>
      </c>
      <c r="L334" s="23"/>
      <c r="M334" s="49"/>
      <c r="T334" s="50"/>
      <c r="AT334" s="6" t="s">
        <v>143</v>
      </c>
      <c r="AU334" s="6" t="s">
        <v>25</v>
      </c>
    </row>
    <row r="335" spans="2:51" s="6" customFormat="1" ht="15.75" customHeight="1">
      <c r="B335" s="138"/>
      <c r="D335" s="133" t="s">
        <v>144</v>
      </c>
      <c r="E335" s="139"/>
      <c r="F335" s="140" t="s">
        <v>425</v>
      </c>
      <c r="H335" s="141">
        <v>12</v>
      </c>
      <c r="L335" s="138"/>
      <c r="M335" s="142"/>
      <c r="T335" s="143"/>
      <c r="AT335" s="139" t="s">
        <v>144</v>
      </c>
      <c r="AU335" s="139" t="s">
        <v>25</v>
      </c>
      <c r="AV335" s="139" t="s">
        <v>25</v>
      </c>
      <c r="AW335" s="139" t="s">
        <v>100</v>
      </c>
      <c r="AX335" s="139" t="s">
        <v>26</v>
      </c>
      <c r="AY335" s="139" t="s">
        <v>135</v>
      </c>
    </row>
    <row r="336" spans="2:65" s="6" customFormat="1" ht="15.75" customHeight="1">
      <c r="B336" s="23"/>
      <c r="C336" s="118" t="s">
        <v>426</v>
      </c>
      <c r="D336" s="118" t="s">
        <v>137</v>
      </c>
      <c r="E336" s="119" t="s">
        <v>427</v>
      </c>
      <c r="F336" s="120" t="s">
        <v>428</v>
      </c>
      <c r="G336" s="121" t="s">
        <v>140</v>
      </c>
      <c r="H336" s="122">
        <v>59</v>
      </c>
      <c r="I336" s="123"/>
      <c r="J336" s="124">
        <f>ROUND($I$336*$H$336,2)</f>
        <v>0</v>
      </c>
      <c r="K336" s="120" t="s">
        <v>150</v>
      </c>
      <c r="L336" s="23"/>
      <c r="M336" s="125"/>
      <c r="N336" s="126" t="s">
        <v>52</v>
      </c>
      <c r="Q336" s="127">
        <v>0.0016</v>
      </c>
      <c r="R336" s="127">
        <f>$Q$336*$H$336</f>
        <v>0.0944</v>
      </c>
      <c r="S336" s="127">
        <v>0</v>
      </c>
      <c r="T336" s="128">
        <f>$S$336*$H$336</f>
        <v>0</v>
      </c>
      <c r="AR336" s="77" t="s">
        <v>141</v>
      </c>
      <c r="AT336" s="77" t="s">
        <v>137</v>
      </c>
      <c r="AU336" s="77" t="s">
        <v>25</v>
      </c>
      <c r="AY336" s="6" t="s">
        <v>135</v>
      </c>
      <c r="BE336" s="129">
        <f>IF($N$336="základní",$J$336,0)</f>
        <v>0</v>
      </c>
      <c r="BF336" s="129">
        <f>IF($N$336="snížená",$J$336,0)</f>
        <v>0</v>
      </c>
      <c r="BG336" s="129">
        <f>IF($N$336="zákl. přenesená",$J$336,0)</f>
        <v>0</v>
      </c>
      <c r="BH336" s="129">
        <f>IF($N$336="sníž. přenesená",$J$336,0)</f>
        <v>0</v>
      </c>
      <c r="BI336" s="129">
        <f>IF($N$336="nulová",$J$336,0)</f>
        <v>0</v>
      </c>
      <c r="BJ336" s="77" t="s">
        <v>26</v>
      </c>
      <c r="BK336" s="129">
        <f>ROUND($I$336*$H$336,2)</f>
        <v>0</v>
      </c>
      <c r="BL336" s="77" t="s">
        <v>141</v>
      </c>
      <c r="BM336" s="77" t="s">
        <v>429</v>
      </c>
    </row>
    <row r="337" spans="2:47" s="6" customFormat="1" ht="16.5" customHeight="1">
      <c r="B337" s="23"/>
      <c r="D337" s="130" t="s">
        <v>143</v>
      </c>
      <c r="F337" s="131" t="s">
        <v>430</v>
      </c>
      <c r="L337" s="23"/>
      <c r="M337" s="49"/>
      <c r="T337" s="50"/>
      <c r="AT337" s="6" t="s">
        <v>143</v>
      </c>
      <c r="AU337" s="6" t="s">
        <v>25</v>
      </c>
    </row>
    <row r="338" spans="2:51" s="6" customFormat="1" ht="15.75" customHeight="1">
      <c r="B338" s="132"/>
      <c r="D338" s="133" t="s">
        <v>144</v>
      </c>
      <c r="E338" s="134"/>
      <c r="F338" s="135" t="s">
        <v>145</v>
      </c>
      <c r="H338" s="134"/>
      <c r="L338" s="132"/>
      <c r="M338" s="136"/>
      <c r="T338" s="137"/>
      <c r="AT338" s="134" t="s">
        <v>144</v>
      </c>
      <c r="AU338" s="134" t="s">
        <v>25</v>
      </c>
      <c r="AV338" s="134" t="s">
        <v>26</v>
      </c>
      <c r="AW338" s="134" t="s">
        <v>100</v>
      </c>
      <c r="AX338" s="134" t="s">
        <v>81</v>
      </c>
      <c r="AY338" s="134" t="s">
        <v>135</v>
      </c>
    </row>
    <row r="339" spans="2:51" s="6" customFormat="1" ht="15.75" customHeight="1">
      <c r="B339" s="138"/>
      <c r="D339" s="133" t="s">
        <v>144</v>
      </c>
      <c r="E339" s="139"/>
      <c r="F339" s="140" t="s">
        <v>431</v>
      </c>
      <c r="H339" s="141">
        <v>59</v>
      </c>
      <c r="L339" s="138"/>
      <c r="M339" s="142"/>
      <c r="T339" s="143"/>
      <c r="AT339" s="139" t="s">
        <v>144</v>
      </c>
      <c r="AU339" s="139" t="s">
        <v>25</v>
      </c>
      <c r="AV339" s="139" t="s">
        <v>25</v>
      </c>
      <c r="AW339" s="139" t="s">
        <v>100</v>
      </c>
      <c r="AX339" s="139" t="s">
        <v>81</v>
      </c>
      <c r="AY339" s="139" t="s">
        <v>135</v>
      </c>
    </row>
    <row r="340" spans="2:51" s="6" customFormat="1" ht="15.75" customHeight="1">
      <c r="B340" s="144"/>
      <c r="D340" s="133" t="s">
        <v>144</v>
      </c>
      <c r="E340" s="145"/>
      <c r="F340" s="146" t="s">
        <v>147</v>
      </c>
      <c r="H340" s="147">
        <v>59</v>
      </c>
      <c r="L340" s="144"/>
      <c r="M340" s="148"/>
      <c r="T340" s="149"/>
      <c r="AT340" s="145" t="s">
        <v>144</v>
      </c>
      <c r="AU340" s="145" t="s">
        <v>25</v>
      </c>
      <c r="AV340" s="145" t="s">
        <v>141</v>
      </c>
      <c r="AW340" s="145" t="s">
        <v>100</v>
      </c>
      <c r="AX340" s="145" t="s">
        <v>26</v>
      </c>
      <c r="AY340" s="145" t="s">
        <v>135</v>
      </c>
    </row>
    <row r="341" spans="2:65" s="6" customFormat="1" ht="15.75" customHeight="1">
      <c r="B341" s="23"/>
      <c r="C341" s="118" t="s">
        <v>432</v>
      </c>
      <c r="D341" s="118" t="s">
        <v>137</v>
      </c>
      <c r="E341" s="119" t="s">
        <v>433</v>
      </c>
      <c r="F341" s="120" t="s">
        <v>434</v>
      </c>
      <c r="G341" s="121" t="s">
        <v>140</v>
      </c>
      <c r="H341" s="122">
        <v>59</v>
      </c>
      <c r="I341" s="123"/>
      <c r="J341" s="124">
        <f>ROUND($I$341*$H$341,2)</f>
        <v>0</v>
      </c>
      <c r="K341" s="120" t="s">
        <v>150</v>
      </c>
      <c r="L341" s="23"/>
      <c r="M341" s="125"/>
      <c r="N341" s="126" t="s">
        <v>52</v>
      </c>
      <c r="Q341" s="127">
        <v>1E-05</v>
      </c>
      <c r="R341" s="127">
        <f>$Q$341*$H$341</f>
        <v>0.00059</v>
      </c>
      <c r="S341" s="127">
        <v>0</v>
      </c>
      <c r="T341" s="128">
        <f>$S$341*$H$341</f>
        <v>0</v>
      </c>
      <c r="AR341" s="77" t="s">
        <v>141</v>
      </c>
      <c r="AT341" s="77" t="s">
        <v>137</v>
      </c>
      <c r="AU341" s="77" t="s">
        <v>25</v>
      </c>
      <c r="AY341" s="6" t="s">
        <v>135</v>
      </c>
      <c r="BE341" s="129">
        <f>IF($N$341="základní",$J$341,0)</f>
        <v>0</v>
      </c>
      <c r="BF341" s="129">
        <f>IF($N$341="snížená",$J$341,0)</f>
        <v>0</v>
      </c>
      <c r="BG341" s="129">
        <f>IF($N$341="zákl. přenesená",$J$341,0)</f>
        <v>0</v>
      </c>
      <c r="BH341" s="129">
        <f>IF($N$341="sníž. přenesená",$J$341,0)</f>
        <v>0</v>
      </c>
      <c r="BI341" s="129">
        <f>IF($N$341="nulová",$J$341,0)</f>
        <v>0</v>
      </c>
      <c r="BJ341" s="77" t="s">
        <v>26</v>
      </c>
      <c r="BK341" s="129">
        <f>ROUND($I$341*$H$341,2)</f>
        <v>0</v>
      </c>
      <c r="BL341" s="77" t="s">
        <v>141</v>
      </c>
      <c r="BM341" s="77" t="s">
        <v>435</v>
      </c>
    </row>
    <row r="342" spans="2:47" s="6" customFormat="1" ht="16.5" customHeight="1">
      <c r="B342" s="23"/>
      <c r="D342" s="130" t="s">
        <v>143</v>
      </c>
      <c r="F342" s="131" t="s">
        <v>436</v>
      </c>
      <c r="L342" s="23"/>
      <c r="M342" s="49"/>
      <c r="T342" s="50"/>
      <c r="AT342" s="6" t="s">
        <v>143</v>
      </c>
      <c r="AU342" s="6" t="s">
        <v>25</v>
      </c>
    </row>
    <row r="343" spans="2:51" s="6" customFormat="1" ht="15.75" customHeight="1">
      <c r="B343" s="138"/>
      <c r="D343" s="133" t="s">
        <v>144</v>
      </c>
      <c r="E343" s="139"/>
      <c r="F343" s="140" t="s">
        <v>431</v>
      </c>
      <c r="H343" s="141">
        <v>59</v>
      </c>
      <c r="L343" s="138"/>
      <c r="M343" s="142"/>
      <c r="T343" s="143"/>
      <c r="AT343" s="139" t="s">
        <v>144</v>
      </c>
      <c r="AU343" s="139" t="s">
        <v>25</v>
      </c>
      <c r="AV343" s="139" t="s">
        <v>25</v>
      </c>
      <c r="AW343" s="139" t="s">
        <v>100</v>
      </c>
      <c r="AX343" s="139" t="s">
        <v>81</v>
      </c>
      <c r="AY343" s="139" t="s">
        <v>135</v>
      </c>
    </row>
    <row r="344" spans="2:51" s="6" customFormat="1" ht="15.75" customHeight="1">
      <c r="B344" s="144"/>
      <c r="D344" s="133" t="s">
        <v>144</v>
      </c>
      <c r="E344" s="145"/>
      <c r="F344" s="146" t="s">
        <v>147</v>
      </c>
      <c r="H344" s="147">
        <v>59</v>
      </c>
      <c r="L344" s="144"/>
      <c r="M344" s="148"/>
      <c r="T344" s="149"/>
      <c r="AT344" s="145" t="s">
        <v>144</v>
      </c>
      <c r="AU344" s="145" t="s">
        <v>25</v>
      </c>
      <c r="AV344" s="145" t="s">
        <v>141</v>
      </c>
      <c r="AW344" s="145" t="s">
        <v>100</v>
      </c>
      <c r="AX344" s="145" t="s">
        <v>26</v>
      </c>
      <c r="AY344" s="145" t="s">
        <v>135</v>
      </c>
    </row>
    <row r="345" spans="2:65" s="6" customFormat="1" ht="15.75" customHeight="1">
      <c r="B345" s="23"/>
      <c r="C345" s="118" t="s">
        <v>437</v>
      </c>
      <c r="D345" s="118" t="s">
        <v>137</v>
      </c>
      <c r="E345" s="119" t="s">
        <v>438</v>
      </c>
      <c r="F345" s="120" t="s">
        <v>439</v>
      </c>
      <c r="G345" s="121" t="s">
        <v>178</v>
      </c>
      <c r="H345" s="122">
        <v>173</v>
      </c>
      <c r="I345" s="123"/>
      <c r="J345" s="124">
        <f>ROUND($I$345*$H$345,2)</f>
        <v>0</v>
      </c>
      <c r="K345" s="120" t="s">
        <v>150</v>
      </c>
      <c r="L345" s="23"/>
      <c r="M345" s="125"/>
      <c r="N345" s="126" t="s">
        <v>52</v>
      </c>
      <c r="Q345" s="127">
        <v>0.1554</v>
      </c>
      <c r="R345" s="127">
        <f>$Q$345*$H$345</f>
        <v>26.884200000000003</v>
      </c>
      <c r="S345" s="127">
        <v>0</v>
      </c>
      <c r="T345" s="128">
        <f>$S$345*$H$345</f>
        <v>0</v>
      </c>
      <c r="AR345" s="77" t="s">
        <v>141</v>
      </c>
      <c r="AT345" s="77" t="s">
        <v>137</v>
      </c>
      <c r="AU345" s="77" t="s">
        <v>25</v>
      </c>
      <c r="AY345" s="6" t="s">
        <v>135</v>
      </c>
      <c r="BE345" s="129">
        <f>IF($N$345="základní",$J$345,0)</f>
        <v>0</v>
      </c>
      <c r="BF345" s="129">
        <f>IF($N$345="snížená",$J$345,0)</f>
        <v>0</v>
      </c>
      <c r="BG345" s="129">
        <f>IF($N$345="zákl. přenesená",$J$345,0)</f>
        <v>0</v>
      </c>
      <c r="BH345" s="129">
        <f>IF($N$345="sníž. přenesená",$J$345,0)</f>
        <v>0</v>
      </c>
      <c r="BI345" s="129">
        <f>IF($N$345="nulová",$J$345,0)</f>
        <v>0</v>
      </c>
      <c r="BJ345" s="77" t="s">
        <v>26</v>
      </c>
      <c r="BK345" s="129">
        <f>ROUND($I$345*$H$345,2)</f>
        <v>0</v>
      </c>
      <c r="BL345" s="77" t="s">
        <v>141</v>
      </c>
      <c r="BM345" s="77" t="s">
        <v>440</v>
      </c>
    </row>
    <row r="346" spans="2:47" s="6" customFormat="1" ht="16.5" customHeight="1">
      <c r="B346" s="23"/>
      <c r="D346" s="130" t="s">
        <v>143</v>
      </c>
      <c r="F346" s="131" t="s">
        <v>439</v>
      </c>
      <c r="L346" s="23"/>
      <c r="M346" s="49"/>
      <c r="T346" s="50"/>
      <c r="AT346" s="6" t="s">
        <v>143</v>
      </c>
      <c r="AU346" s="6" t="s">
        <v>25</v>
      </c>
    </row>
    <row r="347" spans="2:51" s="6" customFormat="1" ht="15.75" customHeight="1">
      <c r="B347" s="132"/>
      <c r="D347" s="133" t="s">
        <v>144</v>
      </c>
      <c r="E347" s="134"/>
      <c r="F347" s="135" t="s">
        <v>145</v>
      </c>
      <c r="H347" s="134"/>
      <c r="L347" s="132"/>
      <c r="M347" s="136"/>
      <c r="T347" s="137"/>
      <c r="AT347" s="134" t="s">
        <v>144</v>
      </c>
      <c r="AU347" s="134" t="s">
        <v>25</v>
      </c>
      <c r="AV347" s="134" t="s">
        <v>26</v>
      </c>
      <c r="AW347" s="134" t="s">
        <v>100</v>
      </c>
      <c r="AX347" s="134" t="s">
        <v>81</v>
      </c>
      <c r="AY347" s="134" t="s">
        <v>135</v>
      </c>
    </row>
    <row r="348" spans="2:51" s="6" customFormat="1" ht="15.75" customHeight="1">
      <c r="B348" s="138"/>
      <c r="D348" s="133" t="s">
        <v>144</v>
      </c>
      <c r="E348" s="139"/>
      <c r="F348" s="140" t="s">
        <v>441</v>
      </c>
      <c r="H348" s="141">
        <v>122</v>
      </c>
      <c r="L348" s="138"/>
      <c r="M348" s="142"/>
      <c r="T348" s="143"/>
      <c r="AT348" s="139" t="s">
        <v>144</v>
      </c>
      <c r="AU348" s="139" t="s">
        <v>25</v>
      </c>
      <c r="AV348" s="139" t="s">
        <v>25</v>
      </c>
      <c r="AW348" s="139" t="s">
        <v>100</v>
      </c>
      <c r="AX348" s="139" t="s">
        <v>81</v>
      </c>
      <c r="AY348" s="139" t="s">
        <v>135</v>
      </c>
    </row>
    <row r="349" spans="2:51" s="6" customFormat="1" ht="15.75" customHeight="1">
      <c r="B349" s="132"/>
      <c r="D349" s="133" t="s">
        <v>144</v>
      </c>
      <c r="E349" s="134"/>
      <c r="F349" s="135" t="s">
        <v>442</v>
      </c>
      <c r="H349" s="134"/>
      <c r="L349" s="132"/>
      <c r="M349" s="136"/>
      <c r="T349" s="137"/>
      <c r="AT349" s="134" t="s">
        <v>144</v>
      </c>
      <c r="AU349" s="134" t="s">
        <v>25</v>
      </c>
      <c r="AV349" s="134" t="s">
        <v>26</v>
      </c>
      <c r="AW349" s="134" t="s">
        <v>100</v>
      </c>
      <c r="AX349" s="134" t="s">
        <v>81</v>
      </c>
      <c r="AY349" s="134" t="s">
        <v>135</v>
      </c>
    </row>
    <row r="350" spans="2:51" s="6" customFormat="1" ht="15.75" customHeight="1">
      <c r="B350" s="138"/>
      <c r="D350" s="133" t="s">
        <v>144</v>
      </c>
      <c r="E350" s="139"/>
      <c r="F350" s="140" t="s">
        <v>432</v>
      </c>
      <c r="H350" s="141">
        <v>51</v>
      </c>
      <c r="L350" s="138"/>
      <c r="M350" s="142"/>
      <c r="T350" s="143"/>
      <c r="AT350" s="139" t="s">
        <v>144</v>
      </c>
      <c r="AU350" s="139" t="s">
        <v>25</v>
      </c>
      <c r="AV350" s="139" t="s">
        <v>25</v>
      </c>
      <c r="AW350" s="139" t="s">
        <v>100</v>
      </c>
      <c r="AX350" s="139" t="s">
        <v>81</v>
      </c>
      <c r="AY350" s="139" t="s">
        <v>135</v>
      </c>
    </row>
    <row r="351" spans="2:51" s="6" customFormat="1" ht="15.75" customHeight="1">
      <c r="B351" s="144"/>
      <c r="D351" s="133" t="s">
        <v>144</v>
      </c>
      <c r="E351" s="145"/>
      <c r="F351" s="146" t="s">
        <v>147</v>
      </c>
      <c r="H351" s="147">
        <v>173</v>
      </c>
      <c r="L351" s="144"/>
      <c r="M351" s="148"/>
      <c r="T351" s="149"/>
      <c r="AT351" s="145" t="s">
        <v>144</v>
      </c>
      <c r="AU351" s="145" t="s">
        <v>25</v>
      </c>
      <c r="AV351" s="145" t="s">
        <v>141</v>
      </c>
      <c r="AW351" s="145" t="s">
        <v>81</v>
      </c>
      <c r="AX351" s="145" t="s">
        <v>26</v>
      </c>
      <c r="AY351" s="145" t="s">
        <v>135</v>
      </c>
    </row>
    <row r="352" spans="2:65" s="6" customFormat="1" ht="15.75" customHeight="1">
      <c r="B352" s="23"/>
      <c r="C352" s="150" t="s">
        <v>443</v>
      </c>
      <c r="D352" s="150" t="s">
        <v>262</v>
      </c>
      <c r="E352" s="151" t="s">
        <v>444</v>
      </c>
      <c r="F352" s="152" t="s">
        <v>445</v>
      </c>
      <c r="G352" s="153" t="s">
        <v>397</v>
      </c>
      <c r="H352" s="154">
        <v>174.73</v>
      </c>
      <c r="I352" s="155"/>
      <c r="J352" s="156">
        <f>ROUND($I$352*$H$352,2)</f>
        <v>0</v>
      </c>
      <c r="K352" s="120" t="s">
        <v>150</v>
      </c>
      <c r="L352" s="157"/>
      <c r="M352" s="158"/>
      <c r="N352" s="159" t="s">
        <v>52</v>
      </c>
      <c r="Q352" s="127">
        <v>0.108</v>
      </c>
      <c r="R352" s="127">
        <f>$Q$352*$H$352</f>
        <v>18.870839999999998</v>
      </c>
      <c r="S352" s="127">
        <v>0</v>
      </c>
      <c r="T352" s="128">
        <f>$S$352*$H$352</f>
        <v>0</v>
      </c>
      <c r="AR352" s="77" t="s">
        <v>182</v>
      </c>
      <c r="AT352" s="77" t="s">
        <v>262</v>
      </c>
      <c r="AU352" s="77" t="s">
        <v>25</v>
      </c>
      <c r="AY352" s="6" t="s">
        <v>135</v>
      </c>
      <c r="BE352" s="129">
        <f>IF($N$352="základní",$J$352,0)</f>
        <v>0</v>
      </c>
      <c r="BF352" s="129">
        <f>IF($N$352="snížená",$J$352,0)</f>
        <v>0</v>
      </c>
      <c r="BG352" s="129">
        <f>IF($N$352="zákl. přenesená",$J$352,0)</f>
        <v>0</v>
      </c>
      <c r="BH352" s="129">
        <f>IF($N$352="sníž. přenesená",$J$352,0)</f>
        <v>0</v>
      </c>
      <c r="BI352" s="129">
        <f>IF($N$352="nulová",$J$352,0)</f>
        <v>0</v>
      </c>
      <c r="BJ352" s="77" t="s">
        <v>26</v>
      </c>
      <c r="BK352" s="129">
        <f>ROUND($I$352*$H$352,2)</f>
        <v>0</v>
      </c>
      <c r="BL352" s="77" t="s">
        <v>141</v>
      </c>
      <c r="BM352" s="77" t="s">
        <v>446</v>
      </c>
    </row>
    <row r="353" spans="2:47" s="6" customFormat="1" ht="16.5" customHeight="1">
      <c r="B353" s="23"/>
      <c r="D353" s="130" t="s">
        <v>143</v>
      </c>
      <c r="F353" s="131" t="s">
        <v>445</v>
      </c>
      <c r="L353" s="23"/>
      <c r="M353" s="49"/>
      <c r="T353" s="50"/>
      <c r="AT353" s="6" t="s">
        <v>143</v>
      </c>
      <c r="AU353" s="6" t="s">
        <v>25</v>
      </c>
    </row>
    <row r="354" spans="2:51" s="6" customFormat="1" ht="15.75" customHeight="1">
      <c r="B354" s="138"/>
      <c r="D354" s="133" t="s">
        <v>144</v>
      </c>
      <c r="E354" s="139"/>
      <c r="F354" s="140" t="s">
        <v>447</v>
      </c>
      <c r="H354" s="141">
        <v>174.73</v>
      </c>
      <c r="L354" s="138"/>
      <c r="M354" s="142"/>
      <c r="T354" s="143"/>
      <c r="AT354" s="139" t="s">
        <v>144</v>
      </c>
      <c r="AU354" s="139" t="s">
        <v>25</v>
      </c>
      <c r="AV354" s="139" t="s">
        <v>25</v>
      </c>
      <c r="AW354" s="139" t="s">
        <v>100</v>
      </c>
      <c r="AX354" s="139" t="s">
        <v>81</v>
      </c>
      <c r="AY354" s="139" t="s">
        <v>135</v>
      </c>
    </row>
    <row r="355" spans="2:51" s="6" customFormat="1" ht="15.75" customHeight="1">
      <c r="B355" s="144"/>
      <c r="D355" s="133" t="s">
        <v>144</v>
      </c>
      <c r="E355" s="145"/>
      <c r="F355" s="146" t="s">
        <v>147</v>
      </c>
      <c r="H355" s="147">
        <v>174.73</v>
      </c>
      <c r="L355" s="144"/>
      <c r="M355" s="148"/>
      <c r="T355" s="149"/>
      <c r="AT355" s="145" t="s">
        <v>144</v>
      </c>
      <c r="AU355" s="145" t="s">
        <v>25</v>
      </c>
      <c r="AV355" s="145" t="s">
        <v>141</v>
      </c>
      <c r="AW355" s="145" t="s">
        <v>100</v>
      </c>
      <c r="AX355" s="145" t="s">
        <v>26</v>
      </c>
      <c r="AY355" s="145" t="s">
        <v>135</v>
      </c>
    </row>
    <row r="356" spans="2:65" s="6" customFormat="1" ht="15.75" customHeight="1">
      <c r="B356" s="23"/>
      <c r="C356" s="118" t="s">
        <v>154</v>
      </c>
      <c r="D356" s="118" t="s">
        <v>137</v>
      </c>
      <c r="E356" s="119" t="s">
        <v>448</v>
      </c>
      <c r="F356" s="120" t="s">
        <v>449</v>
      </c>
      <c r="G356" s="121" t="s">
        <v>178</v>
      </c>
      <c r="H356" s="122">
        <v>45</v>
      </c>
      <c r="I356" s="123"/>
      <c r="J356" s="124">
        <f>ROUND($I$356*$H$356,2)</f>
        <v>0</v>
      </c>
      <c r="K356" s="120" t="s">
        <v>150</v>
      </c>
      <c r="L356" s="23"/>
      <c r="M356" s="125"/>
      <c r="N356" s="126" t="s">
        <v>52</v>
      </c>
      <c r="Q356" s="127">
        <v>0.09599</v>
      </c>
      <c r="R356" s="127">
        <f>$Q$356*$H$356</f>
        <v>4.3195500000000004</v>
      </c>
      <c r="S356" s="127">
        <v>0</v>
      </c>
      <c r="T356" s="128">
        <f>$S$356*$H$356</f>
        <v>0</v>
      </c>
      <c r="AR356" s="77" t="s">
        <v>141</v>
      </c>
      <c r="AT356" s="77" t="s">
        <v>137</v>
      </c>
      <c r="AU356" s="77" t="s">
        <v>25</v>
      </c>
      <c r="AY356" s="6" t="s">
        <v>135</v>
      </c>
      <c r="BE356" s="129">
        <f>IF($N$356="základní",$J$356,0)</f>
        <v>0</v>
      </c>
      <c r="BF356" s="129">
        <f>IF($N$356="snížená",$J$356,0)</f>
        <v>0</v>
      </c>
      <c r="BG356" s="129">
        <f>IF($N$356="zákl. přenesená",$J$356,0)</f>
        <v>0</v>
      </c>
      <c r="BH356" s="129">
        <f>IF($N$356="sníž. přenesená",$J$356,0)</f>
        <v>0</v>
      </c>
      <c r="BI356" s="129">
        <f>IF($N$356="nulová",$J$356,0)</f>
        <v>0</v>
      </c>
      <c r="BJ356" s="77" t="s">
        <v>26</v>
      </c>
      <c r="BK356" s="129">
        <f>ROUND($I$356*$H$356,2)</f>
        <v>0</v>
      </c>
      <c r="BL356" s="77" t="s">
        <v>141</v>
      </c>
      <c r="BM356" s="77" t="s">
        <v>450</v>
      </c>
    </row>
    <row r="357" spans="2:47" s="6" customFormat="1" ht="16.5" customHeight="1">
      <c r="B357" s="23"/>
      <c r="D357" s="130" t="s">
        <v>143</v>
      </c>
      <c r="F357" s="131" t="s">
        <v>449</v>
      </c>
      <c r="L357" s="23"/>
      <c r="M357" s="49"/>
      <c r="T357" s="50"/>
      <c r="AT357" s="6" t="s">
        <v>143</v>
      </c>
      <c r="AU357" s="6" t="s">
        <v>25</v>
      </c>
    </row>
    <row r="358" spans="2:51" s="6" customFormat="1" ht="15.75" customHeight="1">
      <c r="B358" s="132"/>
      <c r="D358" s="133" t="s">
        <v>144</v>
      </c>
      <c r="E358" s="134"/>
      <c r="F358" s="135" t="s">
        <v>145</v>
      </c>
      <c r="H358" s="134"/>
      <c r="L358" s="132"/>
      <c r="M358" s="136"/>
      <c r="T358" s="137"/>
      <c r="AT358" s="134" t="s">
        <v>144</v>
      </c>
      <c r="AU358" s="134" t="s">
        <v>25</v>
      </c>
      <c r="AV358" s="134" t="s">
        <v>26</v>
      </c>
      <c r="AW358" s="134" t="s">
        <v>100</v>
      </c>
      <c r="AX358" s="134" t="s">
        <v>81</v>
      </c>
      <c r="AY358" s="134" t="s">
        <v>135</v>
      </c>
    </row>
    <row r="359" spans="2:51" s="6" customFormat="1" ht="15.75" customHeight="1">
      <c r="B359" s="138"/>
      <c r="D359" s="133" t="s">
        <v>144</v>
      </c>
      <c r="E359" s="139"/>
      <c r="F359" s="140" t="s">
        <v>400</v>
      </c>
      <c r="H359" s="141">
        <v>45</v>
      </c>
      <c r="L359" s="138"/>
      <c r="M359" s="142"/>
      <c r="T359" s="143"/>
      <c r="AT359" s="139" t="s">
        <v>144</v>
      </c>
      <c r="AU359" s="139" t="s">
        <v>25</v>
      </c>
      <c r="AV359" s="139" t="s">
        <v>25</v>
      </c>
      <c r="AW359" s="139" t="s">
        <v>100</v>
      </c>
      <c r="AX359" s="139" t="s">
        <v>81</v>
      </c>
      <c r="AY359" s="139" t="s">
        <v>135</v>
      </c>
    </row>
    <row r="360" spans="2:51" s="6" customFormat="1" ht="15.75" customHeight="1">
      <c r="B360" s="144"/>
      <c r="D360" s="133" t="s">
        <v>144</v>
      </c>
      <c r="E360" s="145"/>
      <c r="F360" s="146" t="s">
        <v>147</v>
      </c>
      <c r="H360" s="147">
        <v>45</v>
      </c>
      <c r="L360" s="144"/>
      <c r="M360" s="148"/>
      <c r="T360" s="149"/>
      <c r="AT360" s="145" t="s">
        <v>144</v>
      </c>
      <c r="AU360" s="145" t="s">
        <v>25</v>
      </c>
      <c r="AV360" s="145" t="s">
        <v>141</v>
      </c>
      <c r="AW360" s="145" t="s">
        <v>81</v>
      </c>
      <c r="AX360" s="145" t="s">
        <v>26</v>
      </c>
      <c r="AY360" s="145" t="s">
        <v>135</v>
      </c>
    </row>
    <row r="361" spans="2:65" s="6" customFormat="1" ht="15.75" customHeight="1">
      <c r="B361" s="23"/>
      <c r="C361" s="150" t="s">
        <v>451</v>
      </c>
      <c r="D361" s="150" t="s">
        <v>262</v>
      </c>
      <c r="E361" s="151" t="s">
        <v>452</v>
      </c>
      <c r="F361" s="152" t="s">
        <v>453</v>
      </c>
      <c r="G361" s="153" t="s">
        <v>397</v>
      </c>
      <c r="H361" s="154">
        <v>45.45</v>
      </c>
      <c r="I361" s="155"/>
      <c r="J361" s="156">
        <f>ROUND($I$361*$H$361,2)</f>
        <v>0</v>
      </c>
      <c r="K361" s="120" t="s">
        <v>150</v>
      </c>
      <c r="L361" s="157"/>
      <c r="M361" s="158"/>
      <c r="N361" s="159" t="s">
        <v>52</v>
      </c>
      <c r="Q361" s="127">
        <v>0.058</v>
      </c>
      <c r="R361" s="127">
        <f>$Q$361*$H$361</f>
        <v>2.6361000000000003</v>
      </c>
      <c r="S361" s="127">
        <v>0</v>
      </c>
      <c r="T361" s="128">
        <f>$S$361*$H$361</f>
        <v>0</v>
      </c>
      <c r="AR361" s="77" t="s">
        <v>182</v>
      </c>
      <c r="AT361" s="77" t="s">
        <v>262</v>
      </c>
      <c r="AU361" s="77" t="s">
        <v>25</v>
      </c>
      <c r="AY361" s="6" t="s">
        <v>135</v>
      </c>
      <c r="BE361" s="129">
        <f>IF($N$361="základní",$J$361,0)</f>
        <v>0</v>
      </c>
      <c r="BF361" s="129">
        <f>IF($N$361="snížená",$J$361,0)</f>
        <v>0</v>
      </c>
      <c r="BG361" s="129">
        <f>IF($N$361="zákl. přenesená",$J$361,0)</f>
        <v>0</v>
      </c>
      <c r="BH361" s="129">
        <f>IF($N$361="sníž. přenesená",$J$361,0)</f>
        <v>0</v>
      </c>
      <c r="BI361" s="129">
        <f>IF($N$361="nulová",$J$361,0)</f>
        <v>0</v>
      </c>
      <c r="BJ361" s="77" t="s">
        <v>26</v>
      </c>
      <c r="BK361" s="129">
        <f>ROUND($I$361*$H$361,2)</f>
        <v>0</v>
      </c>
      <c r="BL361" s="77" t="s">
        <v>141</v>
      </c>
      <c r="BM361" s="77" t="s">
        <v>454</v>
      </c>
    </row>
    <row r="362" spans="2:47" s="6" customFormat="1" ht="16.5" customHeight="1">
      <c r="B362" s="23"/>
      <c r="D362" s="130" t="s">
        <v>143</v>
      </c>
      <c r="F362" s="131" t="s">
        <v>453</v>
      </c>
      <c r="L362" s="23"/>
      <c r="M362" s="49"/>
      <c r="T362" s="50"/>
      <c r="AT362" s="6" t="s">
        <v>143</v>
      </c>
      <c r="AU362" s="6" t="s">
        <v>25</v>
      </c>
    </row>
    <row r="363" spans="2:51" s="6" customFormat="1" ht="15.75" customHeight="1">
      <c r="B363" s="138"/>
      <c r="D363" s="133" t="s">
        <v>144</v>
      </c>
      <c r="E363" s="139"/>
      <c r="F363" s="140" t="s">
        <v>455</v>
      </c>
      <c r="H363" s="141">
        <v>45.45</v>
      </c>
      <c r="L363" s="138"/>
      <c r="M363" s="142"/>
      <c r="T363" s="143"/>
      <c r="AT363" s="139" t="s">
        <v>144</v>
      </c>
      <c r="AU363" s="139" t="s">
        <v>25</v>
      </c>
      <c r="AV363" s="139" t="s">
        <v>25</v>
      </c>
      <c r="AW363" s="139" t="s">
        <v>100</v>
      </c>
      <c r="AX363" s="139" t="s">
        <v>81</v>
      </c>
      <c r="AY363" s="139" t="s">
        <v>135</v>
      </c>
    </row>
    <row r="364" spans="2:51" s="6" customFormat="1" ht="15.75" customHeight="1">
      <c r="B364" s="144"/>
      <c r="D364" s="133" t="s">
        <v>144</v>
      </c>
      <c r="E364" s="145"/>
      <c r="F364" s="146" t="s">
        <v>147</v>
      </c>
      <c r="H364" s="147">
        <v>45.45</v>
      </c>
      <c r="L364" s="144"/>
      <c r="M364" s="148"/>
      <c r="T364" s="149"/>
      <c r="AT364" s="145" t="s">
        <v>144</v>
      </c>
      <c r="AU364" s="145" t="s">
        <v>25</v>
      </c>
      <c r="AV364" s="145" t="s">
        <v>141</v>
      </c>
      <c r="AW364" s="145" t="s">
        <v>100</v>
      </c>
      <c r="AX364" s="145" t="s">
        <v>26</v>
      </c>
      <c r="AY364" s="145" t="s">
        <v>135</v>
      </c>
    </row>
    <row r="365" spans="2:65" s="6" customFormat="1" ht="15.75" customHeight="1">
      <c r="B365" s="23"/>
      <c r="C365" s="118" t="s">
        <v>456</v>
      </c>
      <c r="D365" s="118" t="s">
        <v>137</v>
      </c>
      <c r="E365" s="119" t="s">
        <v>457</v>
      </c>
      <c r="F365" s="120" t="s">
        <v>458</v>
      </c>
      <c r="G365" s="121" t="s">
        <v>185</v>
      </c>
      <c r="H365" s="122">
        <v>12.2</v>
      </c>
      <c r="I365" s="123"/>
      <c r="J365" s="124">
        <f>ROUND($I$365*$H$365,2)</f>
        <v>0</v>
      </c>
      <c r="K365" s="120" t="s">
        <v>150</v>
      </c>
      <c r="L365" s="23"/>
      <c r="M365" s="125"/>
      <c r="N365" s="126" t="s">
        <v>52</v>
      </c>
      <c r="Q365" s="127">
        <v>2.25634</v>
      </c>
      <c r="R365" s="127">
        <f>$Q$365*$H$365</f>
        <v>27.527347999999996</v>
      </c>
      <c r="S365" s="127">
        <v>0</v>
      </c>
      <c r="T365" s="128">
        <f>$S$365*$H$365</f>
        <v>0</v>
      </c>
      <c r="AR365" s="77" t="s">
        <v>141</v>
      </c>
      <c r="AT365" s="77" t="s">
        <v>137</v>
      </c>
      <c r="AU365" s="77" t="s">
        <v>25</v>
      </c>
      <c r="AY365" s="6" t="s">
        <v>135</v>
      </c>
      <c r="BE365" s="129">
        <f>IF($N$365="základní",$J$365,0)</f>
        <v>0</v>
      </c>
      <c r="BF365" s="129">
        <f>IF($N$365="snížená",$J$365,0)</f>
        <v>0</v>
      </c>
      <c r="BG365" s="129">
        <f>IF($N$365="zákl. přenesená",$J$365,0)</f>
        <v>0</v>
      </c>
      <c r="BH365" s="129">
        <f>IF($N$365="sníž. přenesená",$J$365,0)</f>
        <v>0</v>
      </c>
      <c r="BI365" s="129">
        <f>IF($N$365="nulová",$J$365,0)</f>
        <v>0</v>
      </c>
      <c r="BJ365" s="77" t="s">
        <v>26</v>
      </c>
      <c r="BK365" s="129">
        <f>ROUND($I$365*$H$365,2)</f>
        <v>0</v>
      </c>
      <c r="BL365" s="77" t="s">
        <v>141</v>
      </c>
      <c r="BM365" s="77" t="s">
        <v>459</v>
      </c>
    </row>
    <row r="366" spans="2:47" s="6" customFormat="1" ht="16.5" customHeight="1">
      <c r="B366" s="23"/>
      <c r="D366" s="130" t="s">
        <v>143</v>
      </c>
      <c r="F366" s="131" t="s">
        <v>460</v>
      </c>
      <c r="L366" s="23"/>
      <c r="M366" s="49"/>
      <c r="T366" s="50"/>
      <c r="AT366" s="6" t="s">
        <v>143</v>
      </c>
      <c r="AU366" s="6" t="s">
        <v>25</v>
      </c>
    </row>
    <row r="367" spans="2:51" s="6" customFormat="1" ht="15.75" customHeight="1">
      <c r="B367" s="132"/>
      <c r="D367" s="133" t="s">
        <v>144</v>
      </c>
      <c r="E367" s="134"/>
      <c r="F367" s="135" t="s">
        <v>145</v>
      </c>
      <c r="H367" s="134"/>
      <c r="L367" s="132"/>
      <c r="M367" s="136"/>
      <c r="T367" s="137"/>
      <c r="AT367" s="134" t="s">
        <v>144</v>
      </c>
      <c r="AU367" s="134" t="s">
        <v>25</v>
      </c>
      <c r="AV367" s="134" t="s">
        <v>26</v>
      </c>
      <c r="AW367" s="134" t="s">
        <v>100</v>
      </c>
      <c r="AX367" s="134" t="s">
        <v>81</v>
      </c>
      <c r="AY367" s="134" t="s">
        <v>135</v>
      </c>
    </row>
    <row r="368" spans="2:51" s="6" customFormat="1" ht="15.75" customHeight="1">
      <c r="B368" s="138"/>
      <c r="D368" s="133" t="s">
        <v>144</v>
      </c>
      <c r="E368" s="139"/>
      <c r="F368" s="140" t="s">
        <v>461</v>
      </c>
      <c r="H368" s="141">
        <v>12.2</v>
      </c>
      <c r="L368" s="138"/>
      <c r="M368" s="142"/>
      <c r="T368" s="143"/>
      <c r="AT368" s="139" t="s">
        <v>144</v>
      </c>
      <c r="AU368" s="139" t="s">
        <v>25</v>
      </c>
      <c r="AV368" s="139" t="s">
        <v>25</v>
      </c>
      <c r="AW368" s="139" t="s">
        <v>100</v>
      </c>
      <c r="AX368" s="139" t="s">
        <v>26</v>
      </c>
      <c r="AY368" s="139" t="s">
        <v>135</v>
      </c>
    </row>
    <row r="369" spans="2:65" s="6" customFormat="1" ht="15.75" customHeight="1">
      <c r="B369" s="23"/>
      <c r="C369" s="118" t="s">
        <v>462</v>
      </c>
      <c r="D369" s="118" t="s">
        <v>137</v>
      </c>
      <c r="E369" s="119" t="s">
        <v>463</v>
      </c>
      <c r="F369" s="120" t="s">
        <v>464</v>
      </c>
      <c r="G369" s="121" t="s">
        <v>178</v>
      </c>
      <c r="H369" s="122">
        <v>172</v>
      </c>
      <c r="I369" s="123"/>
      <c r="J369" s="124">
        <f>ROUND($I$369*$H$369,2)</f>
        <v>0</v>
      </c>
      <c r="K369" s="120" t="s">
        <v>150</v>
      </c>
      <c r="L369" s="23"/>
      <c r="M369" s="125"/>
      <c r="N369" s="126" t="s">
        <v>52</v>
      </c>
      <c r="Q369" s="127">
        <v>1E-05</v>
      </c>
      <c r="R369" s="127">
        <f>$Q$369*$H$369</f>
        <v>0.0017200000000000002</v>
      </c>
      <c r="S369" s="127">
        <v>0</v>
      </c>
      <c r="T369" s="128">
        <f>$S$369*$H$369</f>
        <v>0</v>
      </c>
      <c r="AR369" s="77" t="s">
        <v>141</v>
      </c>
      <c r="AT369" s="77" t="s">
        <v>137</v>
      </c>
      <c r="AU369" s="77" t="s">
        <v>25</v>
      </c>
      <c r="AY369" s="6" t="s">
        <v>135</v>
      </c>
      <c r="BE369" s="129">
        <f>IF($N$369="základní",$J$369,0)</f>
        <v>0</v>
      </c>
      <c r="BF369" s="129">
        <f>IF($N$369="snížená",$J$369,0)</f>
        <v>0</v>
      </c>
      <c r="BG369" s="129">
        <f>IF($N$369="zákl. přenesená",$J$369,0)</f>
        <v>0</v>
      </c>
      <c r="BH369" s="129">
        <f>IF($N$369="sníž. přenesená",$J$369,0)</f>
        <v>0</v>
      </c>
      <c r="BI369" s="129">
        <f>IF($N$369="nulová",$J$369,0)</f>
        <v>0</v>
      </c>
      <c r="BJ369" s="77" t="s">
        <v>26</v>
      </c>
      <c r="BK369" s="129">
        <f>ROUND($I$369*$H$369,2)</f>
        <v>0</v>
      </c>
      <c r="BL369" s="77" t="s">
        <v>141</v>
      </c>
      <c r="BM369" s="77" t="s">
        <v>465</v>
      </c>
    </row>
    <row r="370" spans="2:47" s="6" customFormat="1" ht="16.5" customHeight="1">
      <c r="B370" s="23"/>
      <c r="D370" s="130" t="s">
        <v>143</v>
      </c>
      <c r="F370" s="131" t="s">
        <v>464</v>
      </c>
      <c r="L370" s="23"/>
      <c r="M370" s="49"/>
      <c r="T370" s="50"/>
      <c r="AT370" s="6" t="s">
        <v>143</v>
      </c>
      <c r="AU370" s="6" t="s">
        <v>25</v>
      </c>
    </row>
    <row r="371" spans="2:51" s="6" customFormat="1" ht="15.75" customHeight="1">
      <c r="B371" s="132"/>
      <c r="D371" s="133" t="s">
        <v>144</v>
      </c>
      <c r="E371" s="134"/>
      <c r="F371" s="135" t="s">
        <v>466</v>
      </c>
      <c r="H371" s="134"/>
      <c r="L371" s="132"/>
      <c r="M371" s="136"/>
      <c r="T371" s="137"/>
      <c r="AT371" s="134" t="s">
        <v>144</v>
      </c>
      <c r="AU371" s="134" t="s">
        <v>25</v>
      </c>
      <c r="AV371" s="134" t="s">
        <v>26</v>
      </c>
      <c r="AW371" s="134" t="s">
        <v>100</v>
      </c>
      <c r="AX371" s="134" t="s">
        <v>81</v>
      </c>
      <c r="AY371" s="134" t="s">
        <v>135</v>
      </c>
    </row>
    <row r="372" spans="2:51" s="6" customFormat="1" ht="15.75" customHeight="1">
      <c r="B372" s="138"/>
      <c r="D372" s="133" t="s">
        <v>144</v>
      </c>
      <c r="E372" s="139"/>
      <c r="F372" s="140" t="s">
        <v>467</v>
      </c>
      <c r="H372" s="141">
        <v>172</v>
      </c>
      <c r="L372" s="138"/>
      <c r="M372" s="142"/>
      <c r="T372" s="143"/>
      <c r="AT372" s="139" t="s">
        <v>144</v>
      </c>
      <c r="AU372" s="139" t="s">
        <v>25</v>
      </c>
      <c r="AV372" s="139" t="s">
        <v>25</v>
      </c>
      <c r="AW372" s="139" t="s">
        <v>100</v>
      </c>
      <c r="AX372" s="139" t="s">
        <v>81</v>
      </c>
      <c r="AY372" s="139" t="s">
        <v>135</v>
      </c>
    </row>
    <row r="373" spans="2:51" s="6" customFormat="1" ht="15.75" customHeight="1">
      <c r="B373" s="144"/>
      <c r="D373" s="133" t="s">
        <v>144</v>
      </c>
      <c r="E373" s="145"/>
      <c r="F373" s="146" t="s">
        <v>147</v>
      </c>
      <c r="H373" s="147">
        <v>172</v>
      </c>
      <c r="L373" s="144"/>
      <c r="M373" s="148"/>
      <c r="T373" s="149"/>
      <c r="AT373" s="145" t="s">
        <v>144</v>
      </c>
      <c r="AU373" s="145" t="s">
        <v>25</v>
      </c>
      <c r="AV373" s="145" t="s">
        <v>141</v>
      </c>
      <c r="AW373" s="145" t="s">
        <v>100</v>
      </c>
      <c r="AX373" s="145" t="s">
        <v>26</v>
      </c>
      <c r="AY373" s="145" t="s">
        <v>135</v>
      </c>
    </row>
    <row r="374" spans="2:65" s="6" customFormat="1" ht="15.75" customHeight="1">
      <c r="B374" s="23"/>
      <c r="C374" s="118" t="s">
        <v>468</v>
      </c>
      <c r="D374" s="118" t="s">
        <v>137</v>
      </c>
      <c r="E374" s="119" t="s">
        <v>469</v>
      </c>
      <c r="F374" s="120" t="s">
        <v>470</v>
      </c>
      <c r="G374" s="121" t="s">
        <v>178</v>
      </c>
      <c r="H374" s="122">
        <v>172</v>
      </c>
      <c r="I374" s="123"/>
      <c r="J374" s="124">
        <f>ROUND($I$374*$H$374,2)</f>
        <v>0</v>
      </c>
      <c r="K374" s="120" t="s">
        <v>150</v>
      </c>
      <c r="L374" s="23"/>
      <c r="M374" s="125"/>
      <c r="N374" s="126" t="s">
        <v>52</v>
      </c>
      <c r="Q374" s="127">
        <v>0.00276</v>
      </c>
      <c r="R374" s="127">
        <f>$Q$374*$H$374</f>
        <v>0.47472</v>
      </c>
      <c r="S374" s="127">
        <v>0</v>
      </c>
      <c r="T374" s="128">
        <f>$S$374*$H$374</f>
        <v>0</v>
      </c>
      <c r="AR374" s="77" t="s">
        <v>141</v>
      </c>
      <c r="AT374" s="77" t="s">
        <v>137</v>
      </c>
      <c r="AU374" s="77" t="s">
        <v>25</v>
      </c>
      <c r="AY374" s="6" t="s">
        <v>135</v>
      </c>
      <c r="BE374" s="129">
        <f>IF($N$374="základní",$J$374,0)</f>
        <v>0</v>
      </c>
      <c r="BF374" s="129">
        <f>IF($N$374="snížená",$J$374,0)</f>
        <v>0</v>
      </c>
      <c r="BG374" s="129">
        <f>IF($N$374="zákl. přenesená",$J$374,0)</f>
        <v>0</v>
      </c>
      <c r="BH374" s="129">
        <f>IF($N$374="sníž. přenesená",$J$374,0)</f>
        <v>0</v>
      </c>
      <c r="BI374" s="129">
        <f>IF($N$374="nulová",$J$374,0)</f>
        <v>0</v>
      </c>
      <c r="BJ374" s="77" t="s">
        <v>26</v>
      </c>
      <c r="BK374" s="129">
        <f>ROUND($I$374*$H$374,2)</f>
        <v>0</v>
      </c>
      <c r="BL374" s="77" t="s">
        <v>141</v>
      </c>
      <c r="BM374" s="77" t="s">
        <v>471</v>
      </c>
    </row>
    <row r="375" spans="2:47" s="6" customFormat="1" ht="16.5" customHeight="1">
      <c r="B375" s="23"/>
      <c r="D375" s="130" t="s">
        <v>143</v>
      </c>
      <c r="F375" s="131" t="s">
        <v>470</v>
      </c>
      <c r="L375" s="23"/>
      <c r="M375" s="49"/>
      <c r="T375" s="50"/>
      <c r="AT375" s="6" t="s">
        <v>143</v>
      </c>
      <c r="AU375" s="6" t="s">
        <v>25</v>
      </c>
    </row>
    <row r="376" spans="2:51" s="6" customFormat="1" ht="15.75" customHeight="1">
      <c r="B376" s="132"/>
      <c r="D376" s="133" t="s">
        <v>144</v>
      </c>
      <c r="E376" s="134"/>
      <c r="F376" s="135" t="s">
        <v>145</v>
      </c>
      <c r="H376" s="134"/>
      <c r="L376" s="132"/>
      <c r="M376" s="136"/>
      <c r="T376" s="137"/>
      <c r="AT376" s="134" t="s">
        <v>144</v>
      </c>
      <c r="AU376" s="134" t="s">
        <v>25</v>
      </c>
      <c r="AV376" s="134" t="s">
        <v>26</v>
      </c>
      <c r="AW376" s="134" t="s">
        <v>100</v>
      </c>
      <c r="AX376" s="134" t="s">
        <v>81</v>
      </c>
      <c r="AY376" s="134" t="s">
        <v>135</v>
      </c>
    </row>
    <row r="377" spans="2:51" s="6" customFormat="1" ht="15.75" customHeight="1">
      <c r="B377" s="138"/>
      <c r="D377" s="133" t="s">
        <v>144</v>
      </c>
      <c r="E377" s="139"/>
      <c r="F377" s="140" t="s">
        <v>467</v>
      </c>
      <c r="H377" s="141">
        <v>172</v>
      </c>
      <c r="L377" s="138"/>
      <c r="M377" s="142"/>
      <c r="T377" s="143"/>
      <c r="AT377" s="139" t="s">
        <v>144</v>
      </c>
      <c r="AU377" s="139" t="s">
        <v>25</v>
      </c>
      <c r="AV377" s="139" t="s">
        <v>25</v>
      </c>
      <c r="AW377" s="139" t="s">
        <v>100</v>
      </c>
      <c r="AX377" s="139" t="s">
        <v>81</v>
      </c>
      <c r="AY377" s="139" t="s">
        <v>135</v>
      </c>
    </row>
    <row r="378" spans="2:51" s="6" customFormat="1" ht="15.75" customHeight="1">
      <c r="B378" s="144"/>
      <c r="D378" s="133" t="s">
        <v>144</v>
      </c>
      <c r="E378" s="145"/>
      <c r="F378" s="146" t="s">
        <v>147</v>
      </c>
      <c r="H378" s="147">
        <v>172</v>
      </c>
      <c r="L378" s="144"/>
      <c r="M378" s="148"/>
      <c r="T378" s="149"/>
      <c r="AT378" s="145" t="s">
        <v>144</v>
      </c>
      <c r="AU378" s="145" t="s">
        <v>25</v>
      </c>
      <c r="AV378" s="145" t="s">
        <v>141</v>
      </c>
      <c r="AW378" s="145" t="s">
        <v>100</v>
      </c>
      <c r="AX378" s="145" t="s">
        <v>26</v>
      </c>
      <c r="AY378" s="145" t="s">
        <v>135</v>
      </c>
    </row>
    <row r="379" spans="2:65" s="6" customFormat="1" ht="15.75" customHeight="1">
      <c r="B379" s="23"/>
      <c r="C379" s="118" t="s">
        <v>431</v>
      </c>
      <c r="D379" s="118" t="s">
        <v>137</v>
      </c>
      <c r="E379" s="119" t="s">
        <v>472</v>
      </c>
      <c r="F379" s="120" t="s">
        <v>473</v>
      </c>
      <c r="G379" s="121" t="s">
        <v>140</v>
      </c>
      <c r="H379" s="122">
        <v>65</v>
      </c>
      <c r="I379" s="123"/>
      <c r="J379" s="124">
        <f>ROUND($I$379*$H$379,2)</f>
        <v>0</v>
      </c>
      <c r="K379" s="120" t="s">
        <v>150</v>
      </c>
      <c r="L379" s="23"/>
      <c r="M379" s="125"/>
      <c r="N379" s="126" t="s">
        <v>52</v>
      </c>
      <c r="Q379" s="127">
        <v>0</v>
      </c>
      <c r="R379" s="127">
        <f>$Q$379*$H$379</f>
        <v>0</v>
      </c>
      <c r="S379" s="127">
        <v>0</v>
      </c>
      <c r="T379" s="128">
        <f>$S$379*$H$379</f>
        <v>0</v>
      </c>
      <c r="AR379" s="77" t="s">
        <v>141</v>
      </c>
      <c r="AT379" s="77" t="s">
        <v>137</v>
      </c>
      <c r="AU379" s="77" t="s">
        <v>25</v>
      </c>
      <c r="AY379" s="6" t="s">
        <v>135</v>
      </c>
      <c r="BE379" s="129">
        <f>IF($N$379="základní",$J$379,0)</f>
        <v>0</v>
      </c>
      <c r="BF379" s="129">
        <f>IF($N$379="snížená",$J$379,0)</f>
        <v>0</v>
      </c>
      <c r="BG379" s="129">
        <f>IF($N$379="zákl. přenesená",$J$379,0)</f>
        <v>0</v>
      </c>
      <c r="BH379" s="129">
        <f>IF($N$379="sníž. přenesená",$J$379,0)</f>
        <v>0</v>
      </c>
      <c r="BI379" s="129">
        <f>IF($N$379="nulová",$J$379,0)</f>
        <v>0</v>
      </c>
      <c r="BJ379" s="77" t="s">
        <v>26</v>
      </c>
      <c r="BK379" s="129">
        <f>ROUND($I$379*$H$379,2)</f>
        <v>0</v>
      </c>
      <c r="BL379" s="77" t="s">
        <v>141</v>
      </c>
      <c r="BM379" s="77" t="s">
        <v>474</v>
      </c>
    </row>
    <row r="380" spans="2:47" s="6" customFormat="1" ht="16.5" customHeight="1">
      <c r="B380" s="23"/>
      <c r="D380" s="130" t="s">
        <v>143</v>
      </c>
      <c r="F380" s="131" t="s">
        <v>475</v>
      </c>
      <c r="L380" s="23"/>
      <c r="M380" s="49"/>
      <c r="T380" s="50"/>
      <c r="AT380" s="6" t="s">
        <v>143</v>
      </c>
      <c r="AU380" s="6" t="s">
        <v>25</v>
      </c>
    </row>
    <row r="381" spans="2:51" s="6" customFormat="1" ht="15.75" customHeight="1">
      <c r="B381" s="132"/>
      <c r="D381" s="133" t="s">
        <v>144</v>
      </c>
      <c r="E381" s="134"/>
      <c r="F381" s="135" t="s">
        <v>145</v>
      </c>
      <c r="H381" s="134"/>
      <c r="L381" s="132"/>
      <c r="M381" s="136"/>
      <c r="T381" s="137"/>
      <c r="AT381" s="134" t="s">
        <v>144</v>
      </c>
      <c r="AU381" s="134" t="s">
        <v>25</v>
      </c>
      <c r="AV381" s="134" t="s">
        <v>26</v>
      </c>
      <c r="AW381" s="134" t="s">
        <v>100</v>
      </c>
      <c r="AX381" s="134" t="s">
        <v>81</v>
      </c>
      <c r="AY381" s="134" t="s">
        <v>135</v>
      </c>
    </row>
    <row r="382" spans="2:51" s="6" customFormat="1" ht="15.75" customHeight="1">
      <c r="B382" s="138"/>
      <c r="D382" s="133" t="s">
        <v>144</v>
      </c>
      <c r="E382" s="139"/>
      <c r="F382" s="140" t="s">
        <v>345</v>
      </c>
      <c r="H382" s="141">
        <v>65</v>
      </c>
      <c r="L382" s="138"/>
      <c r="M382" s="142"/>
      <c r="T382" s="143"/>
      <c r="AT382" s="139" t="s">
        <v>144</v>
      </c>
      <c r="AU382" s="139" t="s">
        <v>25</v>
      </c>
      <c r="AV382" s="139" t="s">
        <v>25</v>
      </c>
      <c r="AW382" s="139" t="s">
        <v>100</v>
      </c>
      <c r="AX382" s="139" t="s">
        <v>81</v>
      </c>
      <c r="AY382" s="139" t="s">
        <v>135</v>
      </c>
    </row>
    <row r="383" spans="2:51" s="6" customFormat="1" ht="15.75" customHeight="1">
      <c r="B383" s="144"/>
      <c r="D383" s="133" t="s">
        <v>144</v>
      </c>
      <c r="E383" s="145"/>
      <c r="F383" s="146" t="s">
        <v>147</v>
      </c>
      <c r="H383" s="147">
        <v>65</v>
      </c>
      <c r="L383" s="144"/>
      <c r="M383" s="148"/>
      <c r="T383" s="149"/>
      <c r="AT383" s="145" t="s">
        <v>144</v>
      </c>
      <c r="AU383" s="145" t="s">
        <v>25</v>
      </c>
      <c r="AV383" s="145" t="s">
        <v>141</v>
      </c>
      <c r="AW383" s="145" t="s">
        <v>100</v>
      </c>
      <c r="AX383" s="145" t="s">
        <v>26</v>
      </c>
      <c r="AY383" s="145" t="s">
        <v>135</v>
      </c>
    </row>
    <row r="384" spans="2:65" s="6" customFormat="1" ht="15.75" customHeight="1">
      <c r="B384" s="23"/>
      <c r="C384" s="118" t="s">
        <v>476</v>
      </c>
      <c r="D384" s="118" t="s">
        <v>137</v>
      </c>
      <c r="E384" s="119" t="s">
        <v>477</v>
      </c>
      <c r="F384" s="120" t="s">
        <v>478</v>
      </c>
      <c r="G384" s="121" t="s">
        <v>140</v>
      </c>
      <c r="H384" s="122">
        <v>28</v>
      </c>
      <c r="I384" s="123"/>
      <c r="J384" s="124">
        <f>ROUND($I$384*$H$384,2)</f>
        <v>0</v>
      </c>
      <c r="K384" s="120" t="s">
        <v>150</v>
      </c>
      <c r="L384" s="23"/>
      <c r="M384" s="125"/>
      <c r="N384" s="126" t="s">
        <v>52</v>
      </c>
      <c r="Q384" s="127">
        <v>0.001</v>
      </c>
      <c r="R384" s="127">
        <f>$Q$384*$H$384</f>
        <v>0.028</v>
      </c>
      <c r="S384" s="127">
        <v>0</v>
      </c>
      <c r="T384" s="128">
        <f>$S$384*$H$384</f>
        <v>0</v>
      </c>
      <c r="AR384" s="77" t="s">
        <v>141</v>
      </c>
      <c r="AT384" s="77" t="s">
        <v>137</v>
      </c>
      <c r="AU384" s="77" t="s">
        <v>25</v>
      </c>
      <c r="AY384" s="6" t="s">
        <v>135</v>
      </c>
      <c r="BE384" s="129">
        <f>IF($N$384="základní",$J$384,0)</f>
        <v>0</v>
      </c>
      <c r="BF384" s="129">
        <f>IF($N$384="snížená",$J$384,0)</f>
        <v>0</v>
      </c>
      <c r="BG384" s="129">
        <f>IF($N$384="zákl. přenesená",$J$384,0)</f>
        <v>0</v>
      </c>
      <c r="BH384" s="129">
        <f>IF($N$384="sníž. přenesená",$J$384,0)</f>
        <v>0</v>
      </c>
      <c r="BI384" s="129">
        <f>IF($N$384="nulová",$J$384,0)</f>
        <v>0</v>
      </c>
      <c r="BJ384" s="77" t="s">
        <v>26</v>
      </c>
      <c r="BK384" s="129">
        <f>ROUND($I$384*$H$384,2)</f>
        <v>0</v>
      </c>
      <c r="BL384" s="77" t="s">
        <v>141</v>
      </c>
      <c r="BM384" s="77" t="s">
        <v>479</v>
      </c>
    </row>
    <row r="385" spans="2:47" s="6" customFormat="1" ht="16.5" customHeight="1">
      <c r="B385" s="23"/>
      <c r="D385" s="130" t="s">
        <v>143</v>
      </c>
      <c r="F385" s="131" t="s">
        <v>478</v>
      </c>
      <c r="L385" s="23"/>
      <c r="M385" s="49"/>
      <c r="T385" s="50"/>
      <c r="AT385" s="6" t="s">
        <v>143</v>
      </c>
      <c r="AU385" s="6" t="s">
        <v>25</v>
      </c>
    </row>
    <row r="386" spans="2:51" s="6" customFormat="1" ht="15.75" customHeight="1">
      <c r="B386" s="132"/>
      <c r="D386" s="133" t="s">
        <v>144</v>
      </c>
      <c r="E386" s="134"/>
      <c r="F386" s="135" t="s">
        <v>145</v>
      </c>
      <c r="H386" s="134"/>
      <c r="L386" s="132"/>
      <c r="M386" s="136"/>
      <c r="T386" s="137"/>
      <c r="AT386" s="134" t="s">
        <v>144</v>
      </c>
      <c r="AU386" s="134" t="s">
        <v>25</v>
      </c>
      <c r="AV386" s="134" t="s">
        <v>26</v>
      </c>
      <c r="AW386" s="134" t="s">
        <v>100</v>
      </c>
      <c r="AX386" s="134" t="s">
        <v>81</v>
      </c>
      <c r="AY386" s="134" t="s">
        <v>135</v>
      </c>
    </row>
    <row r="387" spans="2:51" s="6" customFormat="1" ht="15.75" customHeight="1">
      <c r="B387" s="138"/>
      <c r="D387" s="133" t="s">
        <v>144</v>
      </c>
      <c r="E387" s="139"/>
      <c r="F387" s="140" t="s">
        <v>308</v>
      </c>
      <c r="H387" s="141">
        <v>28</v>
      </c>
      <c r="L387" s="138"/>
      <c r="M387" s="142"/>
      <c r="T387" s="143"/>
      <c r="AT387" s="139" t="s">
        <v>144</v>
      </c>
      <c r="AU387" s="139" t="s">
        <v>25</v>
      </c>
      <c r="AV387" s="139" t="s">
        <v>25</v>
      </c>
      <c r="AW387" s="139" t="s">
        <v>100</v>
      </c>
      <c r="AX387" s="139" t="s">
        <v>81</v>
      </c>
      <c r="AY387" s="139" t="s">
        <v>135</v>
      </c>
    </row>
    <row r="388" spans="2:51" s="6" customFormat="1" ht="15.75" customHeight="1">
      <c r="B388" s="144"/>
      <c r="D388" s="133" t="s">
        <v>144</v>
      </c>
      <c r="E388" s="145"/>
      <c r="F388" s="146" t="s">
        <v>147</v>
      </c>
      <c r="H388" s="147">
        <v>28</v>
      </c>
      <c r="L388" s="144"/>
      <c r="M388" s="148"/>
      <c r="T388" s="149"/>
      <c r="AT388" s="145" t="s">
        <v>144</v>
      </c>
      <c r="AU388" s="145" t="s">
        <v>25</v>
      </c>
      <c r="AV388" s="145" t="s">
        <v>141</v>
      </c>
      <c r="AW388" s="145" t="s">
        <v>100</v>
      </c>
      <c r="AX388" s="145" t="s">
        <v>26</v>
      </c>
      <c r="AY388" s="145" t="s">
        <v>135</v>
      </c>
    </row>
    <row r="389" spans="2:65" s="6" customFormat="1" ht="15.75" customHeight="1">
      <c r="B389" s="23"/>
      <c r="C389" s="118" t="s">
        <v>480</v>
      </c>
      <c r="D389" s="118" t="s">
        <v>137</v>
      </c>
      <c r="E389" s="119" t="s">
        <v>481</v>
      </c>
      <c r="F389" s="120" t="s">
        <v>482</v>
      </c>
      <c r="G389" s="121" t="s">
        <v>178</v>
      </c>
      <c r="H389" s="122">
        <v>9</v>
      </c>
      <c r="I389" s="123"/>
      <c r="J389" s="124">
        <f>ROUND($I$389*$H$389,2)</f>
        <v>0</v>
      </c>
      <c r="K389" s="120" t="s">
        <v>150</v>
      </c>
      <c r="L389" s="23"/>
      <c r="M389" s="125"/>
      <c r="N389" s="126" t="s">
        <v>52</v>
      </c>
      <c r="Q389" s="127">
        <v>0</v>
      </c>
      <c r="R389" s="127">
        <f>$Q$389*$H$389</f>
        <v>0</v>
      </c>
      <c r="S389" s="127">
        <v>0.035</v>
      </c>
      <c r="T389" s="128">
        <f>$S$389*$H$389</f>
        <v>0.31500000000000006</v>
      </c>
      <c r="AR389" s="77" t="s">
        <v>141</v>
      </c>
      <c r="AT389" s="77" t="s">
        <v>137</v>
      </c>
      <c r="AU389" s="77" t="s">
        <v>25</v>
      </c>
      <c r="AY389" s="6" t="s">
        <v>135</v>
      </c>
      <c r="BE389" s="129">
        <f>IF($N$389="základní",$J$389,0)</f>
        <v>0</v>
      </c>
      <c r="BF389" s="129">
        <f>IF($N$389="snížená",$J$389,0)</f>
        <v>0</v>
      </c>
      <c r="BG389" s="129">
        <f>IF($N$389="zákl. přenesená",$J$389,0)</f>
        <v>0</v>
      </c>
      <c r="BH389" s="129">
        <f>IF($N$389="sníž. přenesená",$J$389,0)</f>
        <v>0</v>
      </c>
      <c r="BI389" s="129">
        <f>IF($N$389="nulová",$J$389,0)</f>
        <v>0</v>
      </c>
      <c r="BJ389" s="77" t="s">
        <v>26</v>
      </c>
      <c r="BK389" s="129">
        <f>ROUND($I$389*$H$389,2)</f>
        <v>0</v>
      </c>
      <c r="BL389" s="77" t="s">
        <v>141</v>
      </c>
      <c r="BM389" s="77" t="s">
        <v>483</v>
      </c>
    </row>
    <row r="390" spans="2:47" s="6" customFormat="1" ht="38.25" customHeight="1">
      <c r="B390" s="23"/>
      <c r="D390" s="130" t="s">
        <v>143</v>
      </c>
      <c r="F390" s="131" t="s">
        <v>484</v>
      </c>
      <c r="L390" s="23"/>
      <c r="M390" s="49"/>
      <c r="T390" s="50"/>
      <c r="AT390" s="6" t="s">
        <v>143</v>
      </c>
      <c r="AU390" s="6" t="s">
        <v>25</v>
      </c>
    </row>
    <row r="391" spans="2:51" s="6" customFormat="1" ht="15.75" customHeight="1">
      <c r="B391" s="132"/>
      <c r="D391" s="133" t="s">
        <v>144</v>
      </c>
      <c r="E391" s="134"/>
      <c r="F391" s="135" t="s">
        <v>145</v>
      </c>
      <c r="H391" s="134"/>
      <c r="L391" s="132"/>
      <c r="M391" s="136"/>
      <c r="T391" s="137"/>
      <c r="AT391" s="134" t="s">
        <v>144</v>
      </c>
      <c r="AU391" s="134" t="s">
        <v>25</v>
      </c>
      <c r="AV391" s="134" t="s">
        <v>26</v>
      </c>
      <c r="AW391" s="134" t="s">
        <v>100</v>
      </c>
      <c r="AX391" s="134" t="s">
        <v>81</v>
      </c>
      <c r="AY391" s="134" t="s">
        <v>135</v>
      </c>
    </row>
    <row r="392" spans="2:51" s="6" customFormat="1" ht="15.75" customHeight="1">
      <c r="B392" s="138"/>
      <c r="D392" s="133" t="s">
        <v>144</v>
      </c>
      <c r="E392" s="139"/>
      <c r="F392" s="140" t="s">
        <v>190</v>
      </c>
      <c r="H392" s="141">
        <v>9</v>
      </c>
      <c r="L392" s="138"/>
      <c r="M392" s="142"/>
      <c r="T392" s="143"/>
      <c r="AT392" s="139" t="s">
        <v>144</v>
      </c>
      <c r="AU392" s="139" t="s">
        <v>25</v>
      </c>
      <c r="AV392" s="139" t="s">
        <v>25</v>
      </c>
      <c r="AW392" s="139" t="s">
        <v>100</v>
      </c>
      <c r="AX392" s="139" t="s">
        <v>81</v>
      </c>
      <c r="AY392" s="139" t="s">
        <v>135</v>
      </c>
    </row>
    <row r="393" spans="2:51" s="6" customFormat="1" ht="15.75" customHeight="1">
      <c r="B393" s="144"/>
      <c r="D393" s="133" t="s">
        <v>144</v>
      </c>
      <c r="E393" s="145"/>
      <c r="F393" s="146" t="s">
        <v>147</v>
      </c>
      <c r="H393" s="147">
        <v>9</v>
      </c>
      <c r="L393" s="144"/>
      <c r="M393" s="148"/>
      <c r="T393" s="149"/>
      <c r="AT393" s="145" t="s">
        <v>144</v>
      </c>
      <c r="AU393" s="145" t="s">
        <v>25</v>
      </c>
      <c r="AV393" s="145" t="s">
        <v>141</v>
      </c>
      <c r="AW393" s="145" t="s">
        <v>100</v>
      </c>
      <c r="AX393" s="145" t="s">
        <v>26</v>
      </c>
      <c r="AY393" s="145" t="s">
        <v>135</v>
      </c>
    </row>
    <row r="394" spans="2:65" s="6" customFormat="1" ht="15.75" customHeight="1">
      <c r="B394" s="23"/>
      <c r="C394" s="118" t="s">
        <v>485</v>
      </c>
      <c r="D394" s="118" t="s">
        <v>137</v>
      </c>
      <c r="E394" s="119" t="s">
        <v>486</v>
      </c>
      <c r="F394" s="120" t="s">
        <v>487</v>
      </c>
      <c r="G394" s="121" t="s">
        <v>397</v>
      </c>
      <c r="H394" s="122">
        <v>4</v>
      </c>
      <c r="I394" s="123"/>
      <c r="J394" s="124">
        <f>ROUND($I$394*$H$394,2)</f>
        <v>0</v>
      </c>
      <c r="K394" s="120" t="s">
        <v>150</v>
      </c>
      <c r="L394" s="23"/>
      <c r="M394" s="125"/>
      <c r="N394" s="126" t="s">
        <v>52</v>
      </c>
      <c r="Q394" s="127">
        <v>0</v>
      </c>
      <c r="R394" s="127">
        <f>$Q$394*$H$394</f>
        <v>0</v>
      </c>
      <c r="S394" s="127">
        <v>0.082</v>
      </c>
      <c r="T394" s="128">
        <f>$S$394*$H$394</f>
        <v>0.328</v>
      </c>
      <c r="AR394" s="77" t="s">
        <v>141</v>
      </c>
      <c r="AT394" s="77" t="s">
        <v>137</v>
      </c>
      <c r="AU394" s="77" t="s">
        <v>25</v>
      </c>
      <c r="AY394" s="6" t="s">
        <v>135</v>
      </c>
      <c r="BE394" s="129">
        <f>IF($N$394="základní",$J$394,0)</f>
        <v>0</v>
      </c>
      <c r="BF394" s="129">
        <f>IF($N$394="snížená",$J$394,0)</f>
        <v>0</v>
      </c>
      <c r="BG394" s="129">
        <f>IF($N$394="zákl. přenesená",$J$394,0)</f>
        <v>0</v>
      </c>
      <c r="BH394" s="129">
        <f>IF($N$394="sníž. přenesená",$J$394,0)</f>
        <v>0</v>
      </c>
      <c r="BI394" s="129">
        <f>IF($N$394="nulová",$J$394,0)</f>
        <v>0</v>
      </c>
      <c r="BJ394" s="77" t="s">
        <v>26</v>
      </c>
      <c r="BK394" s="129">
        <f>ROUND($I$394*$H$394,2)</f>
        <v>0</v>
      </c>
      <c r="BL394" s="77" t="s">
        <v>141</v>
      </c>
      <c r="BM394" s="77" t="s">
        <v>488</v>
      </c>
    </row>
    <row r="395" spans="2:47" s="6" customFormat="1" ht="27" customHeight="1">
      <c r="B395" s="23"/>
      <c r="D395" s="130" t="s">
        <v>143</v>
      </c>
      <c r="F395" s="131" t="s">
        <v>489</v>
      </c>
      <c r="L395" s="23"/>
      <c r="M395" s="49"/>
      <c r="T395" s="50"/>
      <c r="AT395" s="6" t="s">
        <v>143</v>
      </c>
      <c r="AU395" s="6" t="s">
        <v>25</v>
      </c>
    </row>
    <row r="396" spans="2:51" s="6" customFormat="1" ht="15.75" customHeight="1">
      <c r="B396" s="132"/>
      <c r="D396" s="133" t="s">
        <v>144</v>
      </c>
      <c r="E396" s="134"/>
      <c r="F396" s="135" t="s">
        <v>145</v>
      </c>
      <c r="H396" s="134"/>
      <c r="L396" s="132"/>
      <c r="M396" s="136"/>
      <c r="T396" s="137"/>
      <c r="AT396" s="134" t="s">
        <v>144</v>
      </c>
      <c r="AU396" s="134" t="s">
        <v>25</v>
      </c>
      <c r="AV396" s="134" t="s">
        <v>26</v>
      </c>
      <c r="AW396" s="134" t="s">
        <v>100</v>
      </c>
      <c r="AX396" s="134" t="s">
        <v>81</v>
      </c>
      <c r="AY396" s="134" t="s">
        <v>135</v>
      </c>
    </row>
    <row r="397" spans="2:51" s="6" customFormat="1" ht="15.75" customHeight="1">
      <c r="B397" s="138"/>
      <c r="D397" s="133" t="s">
        <v>144</v>
      </c>
      <c r="E397" s="139"/>
      <c r="F397" s="140" t="s">
        <v>141</v>
      </c>
      <c r="H397" s="141">
        <v>4</v>
      </c>
      <c r="L397" s="138"/>
      <c r="M397" s="142"/>
      <c r="T397" s="143"/>
      <c r="AT397" s="139" t="s">
        <v>144</v>
      </c>
      <c r="AU397" s="139" t="s">
        <v>25</v>
      </c>
      <c r="AV397" s="139" t="s">
        <v>25</v>
      </c>
      <c r="AW397" s="139" t="s">
        <v>100</v>
      </c>
      <c r="AX397" s="139" t="s">
        <v>81</v>
      </c>
      <c r="AY397" s="139" t="s">
        <v>135</v>
      </c>
    </row>
    <row r="398" spans="2:51" s="6" customFormat="1" ht="15.75" customHeight="1">
      <c r="B398" s="144"/>
      <c r="D398" s="133" t="s">
        <v>144</v>
      </c>
      <c r="E398" s="145"/>
      <c r="F398" s="146" t="s">
        <v>147</v>
      </c>
      <c r="H398" s="147">
        <v>4</v>
      </c>
      <c r="L398" s="144"/>
      <c r="M398" s="148"/>
      <c r="T398" s="149"/>
      <c r="AT398" s="145" t="s">
        <v>144</v>
      </c>
      <c r="AU398" s="145" t="s">
        <v>25</v>
      </c>
      <c r="AV398" s="145" t="s">
        <v>141</v>
      </c>
      <c r="AW398" s="145" t="s">
        <v>100</v>
      </c>
      <c r="AX398" s="145" t="s">
        <v>26</v>
      </c>
      <c r="AY398" s="145" t="s">
        <v>135</v>
      </c>
    </row>
    <row r="399" spans="2:63" s="107" customFormat="1" ht="30.75" customHeight="1">
      <c r="B399" s="108"/>
      <c r="D399" s="109" t="s">
        <v>80</v>
      </c>
      <c r="E399" s="116" t="s">
        <v>490</v>
      </c>
      <c r="F399" s="116" t="s">
        <v>491</v>
      </c>
      <c r="J399" s="117">
        <f>$BK$399</f>
        <v>0</v>
      </c>
      <c r="L399" s="108"/>
      <c r="M399" s="112"/>
      <c r="P399" s="113">
        <f>SUM($P$400:$P$448)</f>
        <v>0</v>
      </c>
      <c r="R399" s="113">
        <f>SUM($R$400:$R$448)</f>
        <v>0</v>
      </c>
      <c r="T399" s="114">
        <f>SUM($T$400:$T$448)</f>
        <v>0</v>
      </c>
      <c r="AR399" s="109" t="s">
        <v>26</v>
      </c>
      <c r="AT399" s="109" t="s">
        <v>80</v>
      </c>
      <c r="AU399" s="109" t="s">
        <v>26</v>
      </c>
      <c r="AY399" s="109" t="s">
        <v>135</v>
      </c>
      <c r="BK399" s="115">
        <f>SUM($BK$400:$BK$448)</f>
        <v>0</v>
      </c>
    </row>
    <row r="400" spans="2:65" s="6" customFormat="1" ht="15.75" customHeight="1">
      <c r="B400" s="23"/>
      <c r="C400" s="118" t="s">
        <v>492</v>
      </c>
      <c r="D400" s="118" t="s">
        <v>137</v>
      </c>
      <c r="E400" s="119" t="s">
        <v>493</v>
      </c>
      <c r="F400" s="120" t="s">
        <v>494</v>
      </c>
      <c r="G400" s="121" t="s">
        <v>265</v>
      </c>
      <c r="H400" s="122">
        <v>169.134</v>
      </c>
      <c r="I400" s="123"/>
      <c r="J400" s="124">
        <f>ROUND($I$400*$H$400,2)</f>
        <v>0</v>
      </c>
      <c r="K400" s="120" t="s">
        <v>150</v>
      </c>
      <c r="L400" s="23"/>
      <c r="M400" s="125"/>
      <c r="N400" s="126" t="s">
        <v>52</v>
      </c>
      <c r="Q400" s="127">
        <v>0</v>
      </c>
      <c r="R400" s="127">
        <f>$Q$400*$H$400</f>
        <v>0</v>
      </c>
      <c r="S400" s="127">
        <v>0</v>
      </c>
      <c r="T400" s="128">
        <f>$S$400*$H$400</f>
        <v>0</v>
      </c>
      <c r="AR400" s="77" t="s">
        <v>141</v>
      </c>
      <c r="AT400" s="77" t="s">
        <v>137</v>
      </c>
      <c r="AU400" s="77" t="s">
        <v>25</v>
      </c>
      <c r="AY400" s="6" t="s">
        <v>135</v>
      </c>
      <c r="BE400" s="129">
        <f>IF($N$400="základní",$J$400,0)</f>
        <v>0</v>
      </c>
      <c r="BF400" s="129">
        <f>IF($N$400="snížená",$J$400,0)</f>
        <v>0</v>
      </c>
      <c r="BG400" s="129">
        <f>IF($N$400="zákl. přenesená",$J$400,0)</f>
        <v>0</v>
      </c>
      <c r="BH400" s="129">
        <f>IF($N$400="sníž. přenesená",$J$400,0)</f>
        <v>0</v>
      </c>
      <c r="BI400" s="129">
        <f>IF($N$400="nulová",$J$400,0)</f>
        <v>0</v>
      </c>
      <c r="BJ400" s="77" t="s">
        <v>26</v>
      </c>
      <c r="BK400" s="129">
        <f>ROUND($I$400*$H$400,2)</f>
        <v>0</v>
      </c>
      <c r="BL400" s="77" t="s">
        <v>141</v>
      </c>
      <c r="BM400" s="77" t="s">
        <v>495</v>
      </c>
    </row>
    <row r="401" spans="2:47" s="6" customFormat="1" ht="16.5" customHeight="1">
      <c r="B401" s="23"/>
      <c r="D401" s="130" t="s">
        <v>143</v>
      </c>
      <c r="F401" s="131" t="s">
        <v>494</v>
      </c>
      <c r="L401" s="23"/>
      <c r="M401" s="49"/>
      <c r="T401" s="50"/>
      <c r="AT401" s="6" t="s">
        <v>143</v>
      </c>
      <c r="AU401" s="6" t="s">
        <v>25</v>
      </c>
    </row>
    <row r="402" spans="2:51" s="6" customFormat="1" ht="15.75" customHeight="1">
      <c r="B402" s="132"/>
      <c r="D402" s="133" t="s">
        <v>144</v>
      </c>
      <c r="E402" s="134"/>
      <c r="F402" s="135" t="s">
        <v>496</v>
      </c>
      <c r="H402" s="134"/>
      <c r="L402" s="132"/>
      <c r="M402" s="136"/>
      <c r="T402" s="137"/>
      <c r="AT402" s="134" t="s">
        <v>144</v>
      </c>
      <c r="AU402" s="134" t="s">
        <v>25</v>
      </c>
      <c r="AV402" s="134" t="s">
        <v>26</v>
      </c>
      <c r="AW402" s="134" t="s">
        <v>100</v>
      </c>
      <c r="AX402" s="134" t="s">
        <v>81</v>
      </c>
      <c r="AY402" s="134" t="s">
        <v>135</v>
      </c>
    </row>
    <row r="403" spans="2:51" s="6" customFormat="1" ht="15.75" customHeight="1">
      <c r="B403" s="138"/>
      <c r="D403" s="133" t="s">
        <v>144</v>
      </c>
      <c r="E403" s="139"/>
      <c r="F403" s="140" t="s">
        <v>497</v>
      </c>
      <c r="H403" s="141">
        <v>12.69</v>
      </c>
      <c r="L403" s="138"/>
      <c r="M403" s="142"/>
      <c r="T403" s="143"/>
      <c r="AT403" s="139" t="s">
        <v>144</v>
      </c>
      <c r="AU403" s="139" t="s">
        <v>25</v>
      </c>
      <c r="AV403" s="139" t="s">
        <v>25</v>
      </c>
      <c r="AW403" s="139" t="s">
        <v>100</v>
      </c>
      <c r="AX403" s="139" t="s">
        <v>81</v>
      </c>
      <c r="AY403" s="139" t="s">
        <v>135</v>
      </c>
    </row>
    <row r="404" spans="2:51" s="6" customFormat="1" ht="15.75" customHeight="1">
      <c r="B404" s="138"/>
      <c r="D404" s="133" t="s">
        <v>144</v>
      </c>
      <c r="E404" s="139"/>
      <c r="F404" s="140" t="s">
        <v>498</v>
      </c>
      <c r="H404" s="141">
        <v>59.6</v>
      </c>
      <c r="L404" s="138"/>
      <c r="M404" s="142"/>
      <c r="T404" s="143"/>
      <c r="AT404" s="139" t="s">
        <v>144</v>
      </c>
      <c r="AU404" s="139" t="s">
        <v>25</v>
      </c>
      <c r="AV404" s="139" t="s">
        <v>25</v>
      </c>
      <c r="AW404" s="139" t="s">
        <v>100</v>
      </c>
      <c r="AX404" s="139" t="s">
        <v>81</v>
      </c>
      <c r="AY404" s="139" t="s">
        <v>135</v>
      </c>
    </row>
    <row r="405" spans="2:51" s="6" customFormat="1" ht="15.75" customHeight="1">
      <c r="B405" s="138"/>
      <c r="D405" s="133" t="s">
        <v>144</v>
      </c>
      <c r="E405" s="139"/>
      <c r="F405" s="140" t="s">
        <v>499</v>
      </c>
      <c r="H405" s="141">
        <v>49.76</v>
      </c>
      <c r="L405" s="138"/>
      <c r="M405" s="142"/>
      <c r="T405" s="143"/>
      <c r="AT405" s="139" t="s">
        <v>144</v>
      </c>
      <c r="AU405" s="139" t="s">
        <v>25</v>
      </c>
      <c r="AV405" s="139" t="s">
        <v>25</v>
      </c>
      <c r="AW405" s="139" t="s">
        <v>100</v>
      </c>
      <c r="AX405" s="139" t="s">
        <v>81</v>
      </c>
      <c r="AY405" s="139" t="s">
        <v>135</v>
      </c>
    </row>
    <row r="406" spans="2:51" s="6" customFormat="1" ht="15.75" customHeight="1">
      <c r="B406" s="132"/>
      <c r="D406" s="133" t="s">
        <v>144</v>
      </c>
      <c r="E406" s="134"/>
      <c r="F406" s="135" t="s">
        <v>500</v>
      </c>
      <c r="H406" s="134"/>
      <c r="L406" s="132"/>
      <c r="M406" s="136"/>
      <c r="T406" s="137"/>
      <c r="AT406" s="134" t="s">
        <v>144</v>
      </c>
      <c r="AU406" s="134" t="s">
        <v>25</v>
      </c>
      <c r="AV406" s="134" t="s">
        <v>26</v>
      </c>
      <c r="AW406" s="134" t="s">
        <v>100</v>
      </c>
      <c r="AX406" s="134" t="s">
        <v>81</v>
      </c>
      <c r="AY406" s="134" t="s">
        <v>135</v>
      </c>
    </row>
    <row r="407" spans="2:51" s="6" customFormat="1" ht="15.75" customHeight="1">
      <c r="B407" s="138"/>
      <c r="D407" s="133" t="s">
        <v>144</v>
      </c>
      <c r="E407" s="139"/>
      <c r="F407" s="140" t="s">
        <v>501</v>
      </c>
      <c r="H407" s="141">
        <v>47.084</v>
      </c>
      <c r="L407" s="138"/>
      <c r="M407" s="142"/>
      <c r="T407" s="143"/>
      <c r="AT407" s="139" t="s">
        <v>144</v>
      </c>
      <c r="AU407" s="139" t="s">
        <v>25</v>
      </c>
      <c r="AV407" s="139" t="s">
        <v>25</v>
      </c>
      <c r="AW407" s="139" t="s">
        <v>100</v>
      </c>
      <c r="AX407" s="139" t="s">
        <v>81</v>
      </c>
      <c r="AY407" s="139" t="s">
        <v>135</v>
      </c>
    </row>
    <row r="408" spans="2:51" s="6" customFormat="1" ht="15.75" customHeight="1">
      <c r="B408" s="144"/>
      <c r="D408" s="133" t="s">
        <v>144</v>
      </c>
      <c r="E408" s="145"/>
      <c r="F408" s="146" t="s">
        <v>147</v>
      </c>
      <c r="H408" s="147">
        <v>169.134</v>
      </c>
      <c r="L408" s="144"/>
      <c r="M408" s="148"/>
      <c r="T408" s="149"/>
      <c r="AT408" s="145" t="s">
        <v>144</v>
      </c>
      <c r="AU408" s="145" t="s">
        <v>25</v>
      </c>
      <c r="AV408" s="145" t="s">
        <v>141</v>
      </c>
      <c r="AW408" s="145" t="s">
        <v>100</v>
      </c>
      <c r="AX408" s="145" t="s">
        <v>26</v>
      </c>
      <c r="AY408" s="145" t="s">
        <v>135</v>
      </c>
    </row>
    <row r="409" spans="2:65" s="6" customFormat="1" ht="15.75" customHeight="1">
      <c r="B409" s="23"/>
      <c r="C409" s="118" t="s">
        <v>502</v>
      </c>
      <c r="D409" s="118" t="s">
        <v>137</v>
      </c>
      <c r="E409" s="119" t="s">
        <v>503</v>
      </c>
      <c r="F409" s="120" t="s">
        <v>504</v>
      </c>
      <c r="G409" s="121" t="s">
        <v>265</v>
      </c>
      <c r="H409" s="122">
        <v>1522.206</v>
      </c>
      <c r="I409" s="123"/>
      <c r="J409" s="124">
        <f>ROUND($I$409*$H$409,2)</f>
        <v>0</v>
      </c>
      <c r="K409" s="120" t="s">
        <v>150</v>
      </c>
      <c r="L409" s="23"/>
      <c r="M409" s="125"/>
      <c r="N409" s="126" t="s">
        <v>52</v>
      </c>
      <c r="Q409" s="127">
        <v>0</v>
      </c>
      <c r="R409" s="127">
        <f>$Q$409*$H$409</f>
        <v>0</v>
      </c>
      <c r="S409" s="127">
        <v>0</v>
      </c>
      <c r="T409" s="128">
        <f>$S$409*$H$409</f>
        <v>0</v>
      </c>
      <c r="AR409" s="77" t="s">
        <v>141</v>
      </c>
      <c r="AT409" s="77" t="s">
        <v>137</v>
      </c>
      <c r="AU409" s="77" t="s">
        <v>25</v>
      </c>
      <c r="AY409" s="6" t="s">
        <v>135</v>
      </c>
      <c r="BE409" s="129">
        <f>IF($N$409="základní",$J$409,0)</f>
        <v>0</v>
      </c>
      <c r="BF409" s="129">
        <f>IF($N$409="snížená",$J$409,0)</f>
        <v>0</v>
      </c>
      <c r="BG409" s="129">
        <f>IF($N$409="zákl. přenesená",$J$409,0)</f>
        <v>0</v>
      </c>
      <c r="BH409" s="129">
        <f>IF($N$409="sníž. přenesená",$J$409,0)</f>
        <v>0</v>
      </c>
      <c r="BI409" s="129">
        <f>IF($N$409="nulová",$J$409,0)</f>
        <v>0</v>
      </c>
      <c r="BJ409" s="77" t="s">
        <v>26</v>
      </c>
      <c r="BK409" s="129">
        <f>ROUND($I$409*$H$409,2)</f>
        <v>0</v>
      </c>
      <c r="BL409" s="77" t="s">
        <v>141</v>
      </c>
      <c r="BM409" s="77" t="s">
        <v>505</v>
      </c>
    </row>
    <row r="410" spans="2:47" s="6" customFormat="1" ht="16.5" customHeight="1">
      <c r="B410" s="23"/>
      <c r="D410" s="130" t="s">
        <v>143</v>
      </c>
      <c r="F410" s="131" t="s">
        <v>504</v>
      </c>
      <c r="L410" s="23"/>
      <c r="M410" s="49"/>
      <c r="T410" s="50"/>
      <c r="AT410" s="6" t="s">
        <v>143</v>
      </c>
      <c r="AU410" s="6" t="s">
        <v>25</v>
      </c>
    </row>
    <row r="411" spans="2:51" s="6" customFormat="1" ht="15.75" customHeight="1">
      <c r="B411" s="138"/>
      <c r="D411" s="133" t="s">
        <v>144</v>
      </c>
      <c r="E411" s="139"/>
      <c r="F411" s="140" t="s">
        <v>506</v>
      </c>
      <c r="H411" s="141">
        <v>1522.206</v>
      </c>
      <c r="L411" s="138"/>
      <c r="M411" s="142"/>
      <c r="T411" s="143"/>
      <c r="AT411" s="139" t="s">
        <v>144</v>
      </c>
      <c r="AU411" s="139" t="s">
        <v>25</v>
      </c>
      <c r="AV411" s="139" t="s">
        <v>25</v>
      </c>
      <c r="AW411" s="139" t="s">
        <v>100</v>
      </c>
      <c r="AX411" s="139" t="s">
        <v>81</v>
      </c>
      <c r="AY411" s="139" t="s">
        <v>135</v>
      </c>
    </row>
    <row r="412" spans="2:51" s="6" customFormat="1" ht="15.75" customHeight="1">
      <c r="B412" s="144"/>
      <c r="D412" s="133" t="s">
        <v>144</v>
      </c>
      <c r="E412" s="145"/>
      <c r="F412" s="146" t="s">
        <v>147</v>
      </c>
      <c r="H412" s="147">
        <v>1522.206</v>
      </c>
      <c r="L412" s="144"/>
      <c r="M412" s="148"/>
      <c r="T412" s="149"/>
      <c r="AT412" s="145" t="s">
        <v>144</v>
      </c>
      <c r="AU412" s="145" t="s">
        <v>25</v>
      </c>
      <c r="AV412" s="145" t="s">
        <v>141</v>
      </c>
      <c r="AW412" s="145" t="s">
        <v>100</v>
      </c>
      <c r="AX412" s="145" t="s">
        <v>26</v>
      </c>
      <c r="AY412" s="145" t="s">
        <v>135</v>
      </c>
    </row>
    <row r="413" spans="2:65" s="6" customFormat="1" ht="15.75" customHeight="1">
      <c r="B413" s="23"/>
      <c r="C413" s="118" t="s">
        <v>345</v>
      </c>
      <c r="D413" s="118" t="s">
        <v>137</v>
      </c>
      <c r="E413" s="119" t="s">
        <v>507</v>
      </c>
      <c r="F413" s="120" t="s">
        <v>508</v>
      </c>
      <c r="G413" s="121" t="s">
        <v>265</v>
      </c>
      <c r="H413" s="122">
        <v>86.068</v>
      </c>
      <c r="I413" s="123"/>
      <c r="J413" s="124">
        <f>ROUND($I$413*$H$413,2)</f>
        <v>0</v>
      </c>
      <c r="K413" s="120" t="s">
        <v>150</v>
      </c>
      <c r="L413" s="23"/>
      <c r="M413" s="125"/>
      <c r="N413" s="126" t="s">
        <v>52</v>
      </c>
      <c r="Q413" s="127">
        <v>0</v>
      </c>
      <c r="R413" s="127">
        <f>$Q$413*$H$413</f>
        <v>0</v>
      </c>
      <c r="S413" s="127">
        <v>0</v>
      </c>
      <c r="T413" s="128">
        <f>$S$413*$H$413</f>
        <v>0</v>
      </c>
      <c r="AR413" s="77" t="s">
        <v>141</v>
      </c>
      <c r="AT413" s="77" t="s">
        <v>137</v>
      </c>
      <c r="AU413" s="77" t="s">
        <v>25</v>
      </c>
      <c r="AY413" s="6" t="s">
        <v>135</v>
      </c>
      <c r="BE413" s="129">
        <f>IF($N$413="základní",$J$413,0)</f>
        <v>0</v>
      </c>
      <c r="BF413" s="129">
        <f>IF($N$413="snížená",$J$413,0)</f>
        <v>0</v>
      </c>
      <c r="BG413" s="129">
        <f>IF($N$413="zákl. přenesená",$J$413,0)</f>
        <v>0</v>
      </c>
      <c r="BH413" s="129">
        <f>IF($N$413="sníž. přenesená",$J$413,0)</f>
        <v>0</v>
      </c>
      <c r="BI413" s="129">
        <f>IF($N$413="nulová",$J$413,0)</f>
        <v>0</v>
      </c>
      <c r="BJ413" s="77" t="s">
        <v>26</v>
      </c>
      <c r="BK413" s="129">
        <f>ROUND($I$413*$H$413,2)</f>
        <v>0</v>
      </c>
      <c r="BL413" s="77" t="s">
        <v>141</v>
      </c>
      <c r="BM413" s="77" t="s">
        <v>509</v>
      </c>
    </row>
    <row r="414" spans="2:47" s="6" customFormat="1" ht="16.5" customHeight="1">
      <c r="B414" s="23"/>
      <c r="D414" s="130" t="s">
        <v>143</v>
      </c>
      <c r="F414" s="131" t="s">
        <v>510</v>
      </c>
      <c r="L414" s="23"/>
      <c r="M414" s="49"/>
      <c r="T414" s="50"/>
      <c r="AT414" s="6" t="s">
        <v>143</v>
      </c>
      <c r="AU414" s="6" t="s">
        <v>25</v>
      </c>
    </row>
    <row r="415" spans="2:51" s="6" customFormat="1" ht="15.75" customHeight="1">
      <c r="B415" s="132"/>
      <c r="D415" s="133" t="s">
        <v>144</v>
      </c>
      <c r="E415" s="134"/>
      <c r="F415" s="135" t="s">
        <v>511</v>
      </c>
      <c r="H415" s="134"/>
      <c r="L415" s="132"/>
      <c r="M415" s="136"/>
      <c r="T415" s="137"/>
      <c r="AT415" s="134" t="s">
        <v>144</v>
      </c>
      <c r="AU415" s="134" t="s">
        <v>25</v>
      </c>
      <c r="AV415" s="134" t="s">
        <v>26</v>
      </c>
      <c r="AW415" s="134" t="s">
        <v>100</v>
      </c>
      <c r="AX415" s="134" t="s">
        <v>81</v>
      </c>
      <c r="AY415" s="134" t="s">
        <v>135</v>
      </c>
    </row>
    <row r="416" spans="2:51" s="6" customFormat="1" ht="15.75" customHeight="1">
      <c r="B416" s="138"/>
      <c r="D416" s="133" t="s">
        <v>144</v>
      </c>
      <c r="E416" s="139"/>
      <c r="F416" s="140" t="s">
        <v>512</v>
      </c>
      <c r="H416" s="141">
        <v>0.643</v>
      </c>
      <c r="L416" s="138"/>
      <c r="M416" s="142"/>
      <c r="T416" s="143"/>
      <c r="AT416" s="139" t="s">
        <v>144</v>
      </c>
      <c r="AU416" s="139" t="s">
        <v>25</v>
      </c>
      <c r="AV416" s="139" t="s">
        <v>25</v>
      </c>
      <c r="AW416" s="139" t="s">
        <v>100</v>
      </c>
      <c r="AX416" s="139" t="s">
        <v>81</v>
      </c>
      <c r="AY416" s="139" t="s">
        <v>135</v>
      </c>
    </row>
    <row r="417" spans="2:51" s="6" customFormat="1" ht="15.75" customHeight="1">
      <c r="B417" s="138"/>
      <c r="D417" s="133" t="s">
        <v>144</v>
      </c>
      <c r="E417" s="139"/>
      <c r="F417" s="140" t="s">
        <v>513</v>
      </c>
      <c r="H417" s="141">
        <v>24.36</v>
      </c>
      <c r="L417" s="138"/>
      <c r="M417" s="142"/>
      <c r="T417" s="143"/>
      <c r="AT417" s="139" t="s">
        <v>144</v>
      </c>
      <c r="AU417" s="139" t="s">
        <v>25</v>
      </c>
      <c r="AV417" s="139" t="s">
        <v>25</v>
      </c>
      <c r="AW417" s="139" t="s">
        <v>100</v>
      </c>
      <c r="AX417" s="139" t="s">
        <v>81</v>
      </c>
      <c r="AY417" s="139" t="s">
        <v>135</v>
      </c>
    </row>
    <row r="418" spans="2:51" s="6" customFormat="1" ht="15.75" customHeight="1">
      <c r="B418" s="138"/>
      <c r="D418" s="133" t="s">
        <v>144</v>
      </c>
      <c r="E418" s="139"/>
      <c r="F418" s="140" t="s">
        <v>514</v>
      </c>
      <c r="H418" s="141">
        <v>27.54</v>
      </c>
      <c r="L418" s="138"/>
      <c r="M418" s="142"/>
      <c r="T418" s="143"/>
      <c r="AT418" s="139" t="s">
        <v>144</v>
      </c>
      <c r="AU418" s="139" t="s">
        <v>25</v>
      </c>
      <c r="AV418" s="139" t="s">
        <v>25</v>
      </c>
      <c r="AW418" s="139" t="s">
        <v>100</v>
      </c>
      <c r="AX418" s="139" t="s">
        <v>81</v>
      </c>
      <c r="AY418" s="139" t="s">
        <v>135</v>
      </c>
    </row>
    <row r="419" spans="2:51" s="6" customFormat="1" ht="15.75" customHeight="1">
      <c r="B419" s="138"/>
      <c r="D419" s="133" t="s">
        <v>144</v>
      </c>
      <c r="E419" s="139"/>
      <c r="F419" s="140" t="s">
        <v>515</v>
      </c>
      <c r="H419" s="141">
        <v>33.525</v>
      </c>
      <c r="L419" s="138"/>
      <c r="M419" s="142"/>
      <c r="T419" s="143"/>
      <c r="AT419" s="139" t="s">
        <v>144</v>
      </c>
      <c r="AU419" s="139" t="s">
        <v>25</v>
      </c>
      <c r="AV419" s="139" t="s">
        <v>25</v>
      </c>
      <c r="AW419" s="139" t="s">
        <v>100</v>
      </c>
      <c r="AX419" s="139" t="s">
        <v>81</v>
      </c>
      <c r="AY419" s="139" t="s">
        <v>135</v>
      </c>
    </row>
    <row r="420" spans="2:51" s="6" customFormat="1" ht="15.75" customHeight="1">
      <c r="B420" s="144"/>
      <c r="D420" s="133" t="s">
        <v>144</v>
      </c>
      <c r="E420" s="145"/>
      <c r="F420" s="146" t="s">
        <v>147</v>
      </c>
      <c r="H420" s="147">
        <v>86.068</v>
      </c>
      <c r="L420" s="144"/>
      <c r="M420" s="148"/>
      <c r="T420" s="149"/>
      <c r="AT420" s="145" t="s">
        <v>144</v>
      </c>
      <c r="AU420" s="145" t="s">
        <v>25</v>
      </c>
      <c r="AV420" s="145" t="s">
        <v>141</v>
      </c>
      <c r="AW420" s="145" t="s">
        <v>100</v>
      </c>
      <c r="AX420" s="145" t="s">
        <v>26</v>
      </c>
      <c r="AY420" s="145" t="s">
        <v>135</v>
      </c>
    </row>
    <row r="421" spans="2:65" s="6" customFormat="1" ht="15.75" customHeight="1">
      <c r="B421" s="23"/>
      <c r="C421" s="118" t="s">
        <v>516</v>
      </c>
      <c r="D421" s="118" t="s">
        <v>137</v>
      </c>
      <c r="E421" s="119" t="s">
        <v>517</v>
      </c>
      <c r="F421" s="120" t="s">
        <v>518</v>
      </c>
      <c r="G421" s="121" t="s">
        <v>265</v>
      </c>
      <c r="H421" s="122">
        <v>774.612</v>
      </c>
      <c r="I421" s="123"/>
      <c r="J421" s="124">
        <f>ROUND($I$421*$H$421,2)</f>
        <v>0</v>
      </c>
      <c r="K421" s="120" t="s">
        <v>150</v>
      </c>
      <c r="L421" s="23"/>
      <c r="M421" s="125"/>
      <c r="N421" s="126" t="s">
        <v>52</v>
      </c>
      <c r="Q421" s="127">
        <v>0</v>
      </c>
      <c r="R421" s="127">
        <f>$Q$421*$H$421</f>
        <v>0</v>
      </c>
      <c r="S421" s="127">
        <v>0</v>
      </c>
      <c r="T421" s="128">
        <f>$S$421*$H$421</f>
        <v>0</v>
      </c>
      <c r="AR421" s="77" t="s">
        <v>141</v>
      </c>
      <c r="AT421" s="77" t="s">
        <v>137</v>
      </c>
      <c r="AU421" s="77" t="s">
        <v>25</v>
      </c>
      <c r="AY421" s="6" t="s">
        <v>135</v>
      </c>
      <c r="BE421" s="129">
        <f>IF($N$421="základní",$J$421,0)</f>
        <v>0</v>
      </c>
      <c r="BF421" s="129">
        <f>IF($N$421="snížená",$J$421,0)</f>
        <v>0</v>
      </c>
      <c r="BG421" s="129">
        <f>IF($N$421="zákl. přenesená",$J$421,0)</f>
        <v>0</v>
      </c>
      <c r="BH421" s="129">
        <f>IF($N$421="sníž. přenesená",$J$421,0)</f>
        <v>0</v>
      </c>
      <c r="BI421" s="129">
        <f>IF($N$421="nulová",$J$421,0)</f>
        <v>0</v>
      </c>
      <c r="BJ421" s="77" t="s">
        <v>26</v>
      </c>
      <c r="BK421" s="129">
        <f>ROUND($I$421*$H$421,2)</f>
        <v>0</v>
      </c>
      <c r="BL421" s="77" t="s">
        <v>141</v>
      </c>
      <c r="BM421" s="77" t="s">
        <v>519</v>
      </c>
    </row>
    <row r="422" spans="2:47" s="6" customFormat="1" ht="27" customHeight="1">
      <c r="B422" s="23"/>
      <c r="D422" s="130" t="s">
        <v>143</v>
      </c>
      <c r="F422" s="131" t="s">
        <v>520</v>
      </c>
      <c r="L422" s="23"/>
      <c r="M422" s="49"/>
      <c r="T422" s="50"/>
      <c r="AT422" s="6" t="s">
        <v>143</v>
      </c>
      <c r="AU422" s="6" t="s">
        <v>25</v>
      </c>
    </row>
    <row r="423" spans="2:51" s="6" customFormat="1" ht="15.75" customHeight="1">
      <c r="B423" s="138"/>
      <c r="D423" s="133" t="s">
        <v>144</v>
      </c>
      <c r="E423" s="139"/>
      <c r="F423" s="140" t="s">
        <v>521</v>
      </c>
      <c r="H423" s="141">
        <v>774.612</v>
      </c>
      <c r="L423" s="138"/>
      <c r="M423" s="142"/>
      <c r="T423" s="143"/>
      <c r="AT423" s="139" t="s">
        <v>144</v>
      </c>
      <c r="AU423" s="139" t="s">
        <v>25</v>
      </c>
      <c r="AV423" s="139" t="s">
        <v>25</v>
      </c>
      <c r="AW423" s="139" t="s">
        <v>100</v>
      </c>
      <c r="AX423" s="139" t="s">
        <v>81</v>
      </c>
      <c r="AY423" s="139" t="s">
        <v>135</v>
      </c>
    </row>
    <row r="424" spans="2:51" s="6" customFormat="1" ht="15.75" customHeight="1">
      <c r="B424" s="144"/>
      <c r="D424" s="133" t="s">
        <v>144</v>
      </c>
      <c r="E424" s="145"/>
      <c r="F424" s="146" t="s">
        <v>147</v>
      </c>
      <c r="H424" s="147">
        <v>774.612</v>
      </c>
      <c r="L424" s="144"/>
      <c r="M424" s="148"/>
      <c r="T424" s="149"/>
      <c r="AT424" s="145" t="s">
        <v>144</v>
      </c>
      <c r="AU424" s="145" t="s">
        <v>25</v>
      </c>
      <c r="AV424" s="145" t="s">
        <v>141</v>
      </c>
      <c r="AW424" s="145" t="s">
        <v>100</v>
      </c>
      <c r="AX424" s="145" t="s">
        <v>26</v>
      </c>
      <c r="AY424" s="145" t="s">
        <v>135</v>
      </c>
    </row>
    <row r="425" spans="2:65" s="6" customFormat="1" ht="15.75" customHeight="1">
      <c r="B425" s="23"/>
      <c r="C425" s="118" t="s">
        <v>522</v>
      </c>
      <c r="D425" s="118" t="s">
        <v>137</v>
      </c>
      <c r="E425" s="119" t="s">
        <v>523</v>
      </c>
      <c r="F425" s="120" t="s">
        <v>524</v>
      </c>
      <c r="G425" s="121" t="s">
        <v>265</v>
      </c>
      <c r="H425" s="122">
        <v>169.134</v>
      </c>
      <c r="I425" s="123"/>
      <c r="J425" s="124">
        <f>ROUND($I$425*$H$425,2)</f>
        <v>0</v>
      </c>
      <c r="K425" s="120" t="s">
        <v>150</v>
      </c>
      <c r="L425" s="23"/>
      <c r="M425" s="125"/>
      <c r="N425" s="126" t="s">
        <v>52</v>
      </c>
      <c r="Q425" s="127">
        <v>0</v>
      </c>
      <c r="R425" s="127">
        <f>$Q$425*$H$425</f>
        <v>0</v>
      </c>
      <c r="S425" s="127">
        <v>0</v>
      </c>
      <c r="T425" s="128">
        <f>$S$425*$H$425</f>
        <v>0</v>
      </c>
      <c r="AR425" s="77" t="s">
        <v>141</v>
      </c>
      <c r="AT425" s="77" t="s">
        <v>137</v>
      </c>
      <c r="AU425" s="77" t="s">
        <v>25</v>
      </c>
      <c r="AY425" s="6" t="s">
        <v>135</v>
      </c>
      <c r="BE425" s="129">
        <f>IF($N$425="základní",$J$425,0)</f>
        <v>0</v>
      </c>
      <c r="BF425" s="129">
        <f>IF($N$425="snížená",$J$425,0)</f>
        <v>0</v>
      </c>
      <c r="BG425" s="129">
        <f>IF($N$425="zákl. přenesená",$J$425,0)</f>
        <v>0</v>
      </c>
      <c r="BH425" s="129">
        <f>IF($N$425="sníž. přenesená",$J$425,0)</f>
        <v>0</v>
      </c>
      <c r="BI425" s="129">
        <f>IF($N$425="nulová",$J$425,0)</f>
        <v>0</v>
      </c>
      <c r="BJ425" s="77" t="s">
        <v>26</v>
      </c>
      <c r="BK425" s="129">
        <f>ROUND($I$425*$H$425,2)</f>
        <v>0</v>
      </c>
      <c r="BL425" s="77" t="s">
        <v>141</v>
      </c>
      <c r="BM425" s="77" t="s">
        <v>525</v>
      </c>
    </row>
    <row r="426" spans="2:47" s="6" customFormat="1" ht="16.5" customHeight="1">
      <c r="B426" s="23"/>
      <c r="D426" s="130" t="s">
        <v>143</v>
      </c>
      <c r="F426" s="131" t="s">
        <v>524</v>
      </c>
      <c r="L426" s="23"/>
      <c r="M426" s="49"/>
      <c r="T426" s="50"/>
      <c r="AT426" s="6" t="s">
        <v>143</v>
      </c>
      <c r="AU426" s="6" t="s">
        <v>25</v>
      </c>
    </row>
    <row r="427" spans="2:51" s="6" customFormat="1" ht="15.75" customHeight="1">
      <c r="B427" s="138"/>
      <c r="D427" s="133" t="s">
        <v>144</v>
      </c>
      <c r="E427" s="139"/>
      <c r="F427" s="140" t="s">
        <v>526</v>
      </c>
      <c r="H427" s="141">
        <v>169.134</v>
      </c>
      <c r="L427" s="138"/>
      <c r="M427" s="142"/>
      <c r="T427" s="143"/>
      <c r="AT427" s="139" t="s">
        <v>144</v>
      </c>
      <c r="AU427" s="139" t="s">
        <v>25</v>
      </c>
      <c r="AV427" s="139" t="s">
        <v>25</v>
      </c>
      <c r="AW427" s="139" t="s">
        <v>100</v>
      </c>
      <c r="AX427" s="139" t="s">
        <v>81</v>
      </c>
      <c r="AY427" s="139" t="s">
        <v>135</v>
      </c>
    </row>
    <row r="428" spans="2:51" s="6" customFormat="1" ht="15.75" customHeight="1">
      <c r="B428" s="144"/>
      <c r="D428" s="133" t="s">
        <v>144</v>
      </c>
      <c r="E428" s="145"/>
      <c r="F428" s="146" t="s">
        <v>147</v>
      </c>
      <c r="H428" s="147">
        <v>169.134</v>
      </c>
      <c r="L428" s="144"/>
      <c r="M428" s="148"/>
      <c r="T428" s="149"/>
      <c r="AT428" s="145" t="s">
        <v>144</v>
      </c>
      <c r="AU428" s="145" t="s">
        <v>25</v>
      </c>
      <c r="AV428" s="145" t="s">
        <v>141</v>
      </c>
      <c r="AW428" s="145" t="s">
        <v>100</v>
      </c>
      <c r="AX428" s="145" t="s">
        <v>26</v>
      </c>
      <c r="AY428" s="145" t="s">
        <v>135</v>
      </c>
    </row>
    <row r="429" spans="2:65" s="6" customFormat="1" ht="15.75" customHeight="1">
      <c r="B429" s="23"/>
      <c r="C429" s="118" t="s">
        <v>527</v>
      </c>
      <c r="D429" s="118" t="s">
        <v>137</v>
      </c>
      <c r="E429" s="119" t="s">
        <v>528</v>
      </c>
      <c r="F429" s="120" t="s">
        <v>529</v>
      </c>
      <c r="G429" s="121" t="s">
        <v>265</v>
      </c>
      <c r="H429" s="122">
        <v>86.068</v>
      </c>
      <c r="I429" s="123"/>
      <c r="J429" s="124">
        <f>ROUND($I$429*$H$429,2)</f>
        <v>0</v>
      </c>
      <c r="K429" s="120" t="s">
        <v>150</v>
      </c>
      <c r="L429" s="23"/>
      <c r="M429" s="125"/>
      <c r="N429" s="126" t="s">
        <v>52</v>
      </c>
      <c r="Q429" s="127">
        <v>0</v>
      </c>
      <c r="R429" s="127">
        <f>$Q$429*$H$429</f>
        <v>0</v>
      </c>
      <c r="S429" s="127">
        <v>0</v>
      </c>
      <c r="T429" s="128">
        <f>$S$429*$H$429</f>
        <v>0</v>
      </c>
      <c r="AR429" s="77" t="s">
        <v>141</v>
      </c>
      <c r="AT429" s="77" t="s">
        <v>137</v>
      </c>
      <c r="AU429" s="77" t="s">
        <v>25</v>
      </c>
      <c r="AY429" s="6" t="s">
        <v>135</v>
      </c>
      <c r="BE429" s="129">
        <f>IF($N$429="základní",$J$429,0)</f>
        <v>0</v>
      </c>
      <c r="BF429" s="129">
        <f>IF($N$429="snížená",$J$429,0)</f>
        <v>0</v>
      </c>
      <c r="BG429" s="129">
        <f>IF($N$429="zákl. přenesená",$J$429,0)</f>
        <v>0</v>
      </c>
      <c r="BH429" s="129">
        <f>IF($N$429="sníž. přenesená",$J$429,0)</f>
        <v>0</v>
      </c>
      <c r="BI429" s="129">
        <f>IF($N$429="nulová",$J$429,0)</f>
        <v>0</v>
      </c>
      <c r="BJ429" s="77" t="s">
        <v>26</v>
      </c>
      <c r="BK429" s="129">
        <f>ROUND($I$429*$H$429,2)</f>
        <v>0</v>
      </c>
      <c r="BL429" s="77" t="s">
        <v>141</v>
      </c>
      <c r="BM429" s="77" t="s">
        <v>530</v>
      </c>
    </row>
    <row r="430" spans="2:47" s="6" customFormat="1" ht="16.5" customHeight="1">
      <c r="B430" s="23"/>
      <c r="D430" s="130" t="s">
        <v>143</v>
      </c>
      <c r="F430" s="131" t="s">
        <v>531</v>
      </c>
      <c r="L430" s="23"/>
      <c r="M430" s="49"/>
      <c r="T430" s="50"/>
      <c r="AT430" s="6" t="s">
        <v>143</v>
      </c>
      <c r="AU430" s="6" t="s">
        <v>25</v>
      </c>
    </row>
    <row r="431" spans="2:51" s="6" customFormat="1" ht="15.75" customHeight="1">
      <c r="B431" s="138"/>
      <c r="D431" s="133" t="s">
        <v>144</v>
      </c>
      <c r="E431" s="139"/>
      <c r="F431" s="140" t="s">
        <v>532</v>
      </c>
      <c r="H431" s="141">
        <v>86.068</v>
      </c>
      <c r="L431" s="138"/>
      <c r="M431" s="142"/>
      <c r="T431" s="143"/>
      <c r="AT431" s="139" t="s">
        <v>144</v>
      </c>
      <c r="AU431" s="139" t="s">
        <v>25</v>
      </c>
      <c r="AV431" s="139" t="s">
        <v>25</v>
      </c>
      <c r="AW431" s="139" t="s">
        <v>100</v>
      </c>
      <c r="AX431" s="139" t="s">
        <v>81</v>
      </c>
      <c r="AY431" s="139" t="s">
        <v>135</v>
      </c>
    </row>
    <row r="432" spans="2:51" s="6" customFormat="1" ht="15.75" customHeight="1">
      <c r="B432" s="144"/>
      <c r="D432" s="133" t="s">
        <v>144</v>
      </c>
      <c r="E432" s="145"/>
      <c r="F432" s="146" t="s">
        <v>147</v>
      </c>
      <c r="H432" s="147">
        <v>86.068</v>
      </c>
      <c r="L432" s="144"/>
      <c r="M432" s="148"/>
      <c r="T432" s="149"/>
      <c r="AT432" s="145" t="s">
        <v>144</v>
      </c>
      <c r="AU432" s="145" t="s">
        <v>25</v>
      </c>
      <c r="AV432" s="145" t="s">
        <v>141</v>
      </c>
      <c r="AW432" s="145" t="s">
        <v>100</v>
      </c>
      <c r="AX432" s="145" t="s">
        <v>26</v>
      </c>
      <c r="AY432" s="145" t="s">
        <v>135</v>
      </c>
    </row>
    <row r="433" spans="2:65" s="6" customFormat="1" ht="15.75" customHeight="1">
      <c r="B433" s="23"/>
      <c r="C433" s="118" t="s">
        <v>533</v>
      </c>
      <c r="D433" s="118" t="s">
        <v>137</v>
      </c>
      <c r="E433" s="119" t="s">
        <v>534</v>
      </c>
      <c r="F433" s="120" t="s">
        <v>535</v>
      </c>
      <c r="G433" s="121" t="s">
        <v>265</v>
      </c>
      <c r="H433" s="122">
        <v>86.068</v>
      </c>
      <c r="I433" s="123"/>
      <c r="J433" s="124">
        <f>ROUND($I$433*$H$433,2)</f>
        <v>0</v>
      </c>
      <c r="K433" s="120" t="s">
        <v>150</v>
      </c>
      <c r="L433" s="23"/>
      <c r="M433" s="125"/>
      <c r="N433" s="126" t="s">
        <v>52</v>
      </c>
      <c r="Q433" s="127">
        <v>0</v>
      </c>
      <c r="R433" s="127">
        <f>$Q$433*$H$433</f>
        <v>0</v>
      </c>
      <c r="S433" s="127">
        <v>0</v>
      </c>
      <c r="T433" s="128">
        <f>$S$433*$H$433</f>
        <v>0</v>
      </c>
      <c r="AR433" s="77" t="s">
        <v>141</v>
      </c>
      <c r="AT433" s="77" t="s">
        <v>137</v>
      </c>
      <c r="AU433" s="77" t="s">
        <v>25</v>
      </c>
      <c r="AY433" s="6" t="s">
        <v>135</v>
      </c>
      <c r="BE433" s="129">
        <f>IF($N$433="základní",$J$433,0)</f>
        <v>0</v>
      </c>
      <c r="BF433" s="129">
        <f>IF($N$433="snížená",$J$433,0)</f>
        <v>0</v>
      </c>
      <c r="BG433" s="129">
        <f>IF($N$433="zákl. přenesená",$J$433,0)</f>
        <v>0</v>
      </c>
      <c r="BH433" s="129">
        <f>IF($N$433="sníž. přenesená",$J$433,0)</f>
        <v>0</v>
      </c>
      <c r="BI433" s="129">
        <f>IF($N$433="nulová",$J$433,0)</f>
        <v>0</v>
      </c>
      <c r="BJ433" s="77" t="s">
        <v>26</v>
      </c>
      <c r="BK433" s="129">
        <f>ROUND($I$433*$H$433,2)</f>
        <v>0</v>
      </c>
      <c r="BL433" s="77" t="s">
        <v>141</v>
      </c>
      <c r="BM433" s="77" t="s">
        <v>536</v>
      </c>
    </row>
    <row r="434" spans="2:47" s="6" customFormat="1" ht="16.5" customHeight="1">
      <c r="B434" s="23"/>
      <c r="D434" s="130" t="s">
        <v>143</v>
      </c>
      <c r="F434" s="131" t="s">
        <v>537</v>
      </c>
      <c r="L434" s="23"/>
      <c r="M434" s="49"/>
      <c r="T434" s="50"/>
      <c r="AT434" s="6" t="s">
        <v>143</v>
      </c>
      <c r="AU434" s="6" t="s">
        <v>25</v>
      </c>
    </row>
    <row r="435" spans="2:51" s="6" customFormat="1" ht="15.75" customHeight="1">
      <c r="B435" s="138"/>
      <c r="D435" s="133" t="s">
        <v>144</v>
      </c>
      <c r="E435" s="139"/>
      <c r="F435" s="140" t="s">
        <v>512</v>
      </c>
      <c r="H435" s="141">
        <v>0.643</v>
      </c>
      <c r="L435" s="138"/>
      <c r="M435" s="142"/>
      <c r="T435" s="143"/>
      <c r="AT435" s="139" t="s">
        <v>144</v>
      </c>
      <c r="AU435" s="139" t="s">
        <v>25</v>
      </c>
      <c r="AV435" s="139" t="s">
        <v>25</v>
      </c>
      <c r="AW435" s="139" t="s">
        <v>100</v>
      </c>
      <c r="AX435" s="139" t="s">
        <v>81</v>
      </c>
      <c r="AY435" s="139" t="s">
        <v>135</v>
      </c>
    </row>
    <row r="436" spans="2:51" s="6" customFormat="1" ht="15.75" customHeight="1">
      <c r="B436" s="138"/>
      <c r="D436" s="133" t="s">
        <v>144</v>
      </c>
      <c r="E436" s="139"/>
      <c r="F436" s="140" t="s">
        <v>513</v>
      </c>
      <c r="H436" s="141">
        <v>24.36</v>
      </c>
      <c r="L436" s="138"/>
      <c r="M436" s="142"/>
      <c r="T436" s="143"/>
      <c r="AT436" s="139" t="s">
        <v>144</v>
      </c>
      <c r="AU436" s="139" t="s">
        <v>25</v>
      </c>
      <c r="AV436" s="139" t="s">
        <v>25</v>
      </c>
      <c r="AW436" s="139" t="s">
        <v>100</v>
      </c>
      <c r="AX436" s="139" t="s">
        <v>81</v>
      </c>
      <c r="AY436" s="139" t="s">
        <v>135</v>
      </c>
    </row>
    <row r="437" spans="2:51" s="6" customFormat="1" ht="15.75" customHeight="1">
      <c r="B437" s="138"/>
      <c r="D437" s="133" t="s">
        <v>144</v>
      </c>
      <c r="E437" s="139"/>
      <c r="F437" s="140" t="s">
        <v>538</v>
      </c>
      <c r="H437" s="141">
        <v>27.54</v>
      </c>
      <c r="L437" s="138"/>
      <c r="M437" s="142"/>
      <c r="T437" s="143"/>
      <c r="AT437" s="139" t="s">
        <v>144</v>
      </c>
      <c r="AU437" s="139" t="s">
        <v>25</v>
      </c>
      <c r="AV437" s="139" t="s">
        <v>25</v>
      </c>
      <c r="AW437" s="139" t="s">
        <v>100</v>
      </c>
      <c r="AX437" s="139" t="s">
        <v>81</v>
      </c>
      <c r="AY437" s="139" t="s">
        <v>135</v>
      </c>
    </row>
    <row r="438" spans="2:51" s="6" customFormat="1" ht="15.75" customHeight="1">
      <c r="B438" s="138"/>
      <c r="D438" s="133" t="s">
        <v>144</v>
      </c>
      <c r="E438" s="139"/>
      <c r="F438" s="140" t="s">
        <v>515</v>
      </c>
      <c r="H438" s="141">
        <v>33.525</v>
      </c>
      <c r="L438" s="138"/>
      <c r="M438" s="142"/>
      <c r="T438" s="143"/>
      <c r="AT438" s="139" t="s">
        <v>144</v>
      </c>
      <c r="AU438" s="139" t="s">
        <v>25</v>
      </c>
      <c r="AV438" s="139" t="s">
        <v>25</v>
      </c>
      <c r="AW438" s="139" t="s">
        <v>100</v>
      </c>
      <c r="AX438" s="139" t="s">
        <v>81</v>
      </c>
      <c r="AY438" s="139" t="s">
        <v>135</v>
      </c>
    </row>
    <row r="439" spans="2:51" s="6" customFormat="1" ht="15.75" customHeight="1">
      <c r="B439" s="144"/>
      <c r="D439" s="133" t="s">
        <v>144</v>
      </c>
      <c r="E439" s="145"/>
      <c r="F439" s="146" t="s">
        <v>147</v>
      </c>
      <c r="H439" s="147">
        <v>86.068</v>
      </c>
      <c r="L439" s="144"/>
      <c r="M439" s="148"/>
      <c r="T439" s="149"/>
      <c r="AT439" s="145" t="s">
        <v>144</v>
      </c>
      <c r="AU439" s="145" t="s">
        <v>25</v>
      </c>
      <c r="AV439" s="145" t="s">
        <v>141</v>
      </c>
      <c r="AW439" s="145" t="s">
        <v>100</v>
      </c>
      <c r="AX439" s="145" t="s">
        <v>26</v>
      </c>
      <c r="AY439" s="145" t="s">
        <v>135</v>
      </c>
    </row>
    <row r="440" spans="2:65" s="6" customFormat="1" ht="15.75" customHeight="1">
      <c r="B440" s="23"/>
      <c r="C440" s="118" t="s">
        <v>539</v>
      </c>
      <c r="D440" s="118" t="s">
        <v>137</v>
      </c>
      <c r="E440" s="119" t="s">
        <v>540</v>
      </c>
      <c r="F440" s="120" t="s">
        <v>541</v>
      </c>
      <c r="G440" s="121" t="s">
        <v>265</v>
      </c>
      <c r="H440" s="122">
        <v>47.084</v>
      </c>
      <c r="I440" s="123"/>
      <c r="J440" s="124">
        <f>ROUND($I$440*$H$440,2)</f>
        <v>0</v>
      </c>
      <c r="K440" s="120" t="s">
        <v>150</v>
      </c>
      <c r="L440" s="23"/>
      <c r="M440" s="125"/>
      <c r="N440" s="126" t="s">
        <v>52</v>
      </c>
      <c r="Q440" s="127">
        <v>0</v>
      </c>
      <c r="R440" s="127">
        <f>$Q$440*$H$440</f>
        <v>0</v>
      </c>
      <c r="S440" s="127">
        <v>0</v>
      </c>
      <c r="T440" s="128">
        <f>$S$440*$H$440</f>
        <v>0</v>
      </c>
      <c r="AR440" s="77" t="s">
        <v>141</v>
      </c>
      <c r="AT440" s="77" t="s">
        <v>137</v>
      </c>
      <c r="AU440" s="77" t="s">
        <v>25</v>
      </c>
      <c r="AY440" s="6" t="s">
        <v>135</v>
      </c>
      <c r="BE440" s="129">
        <f>IF($N$440="základní",$J$440,0)</f>
        <v>0</v>
      </c>
      <c r="BF440" s="129">
        <f>IF($N$440="snížená",$J$440,0)</f>
        <v>0</v>
      </c>
      <c r="BG440" s="129">
        <f>IF($N$440="zákl. přenesená",$J$440,0)</f>
        <v>0</v>
      </c>
      <c r="BH440" s="129">
        <f>IF($N$440="sníž. přenesená",$J$440,0)</f>
        <v>0</v>
      </c>
      <c r="BI440" s="129">
        <f>IF($N$440="nulová",$J$440,0)</f>
        <v>0</v>
      </c>
      <c r="BJ440" s="77" t="s">
        <v>26</v>
      </c>
      <c r="BK440" s="129">
        <f>ROUND($I$440*$H$440,2)</f>
        <v>0</v>
      </c>
      <c r="BL440" s="77" t="s">
        <v>141</v>
      </c>
      <c r="BM440" s="77" t="s">
        <v>542</v>
      </c>
    </row>
    <row r="441" spans="2:47" s="6" customFormat="1" ht="16.5" customHeight="1">
      <c r="B441" s="23"/>
      <c r="D441" s="130" t="s">
        <v>143</v>
      </c>
      <c r="F441" s="131" t="s">
        <v>543</v>
      </c>
      <c r="L441" s="23"/>
      <c r="M441" s="49"/>
      <c r="T441" s="50"/>
      <c r="AT441" s="6" t="s">
        <v>143</v>
      </c>
      <c r="AU441" s="6" t="s">
        <v>25</v>
      </c>
    </row>
    <row r="442" spans="2:51" s="6" customFormat="1" ht="15.75" customHeight="1">
      <c r="B442" s="138"/>
      <c r="D442" s="133" t="s">
        <v>144</v>
      </c>
      <c r="E442" s="139"/>
      <c r="F442" s="140" t="s">
        <v>501</v>
      </c>
      <c r="H442" s="141">
        <v>47.084</v>
      </c>
      <c r="L442" s="138"/>
      <c r="M442" s="142"/>
      <c r="T442" s="143"/>
      <c r="AT442" s="139" t="s">
        <v>144</v>
      </c>
      <c r="AU442" s="139" t="s">
        <v>25</v>
      </c>
      <c r="AV442" s="139" t="s">
        <v>25</v>
      </c>
      <c r="AW442" s="139" t="s">
        <v>100</v>
      </c>
      <c r="AX442" s="139" t="s">
        <v>26</v>
      </c>
      <c r="AY442" s="139" t="s">
        <v>135</v>
      </c>
    </row>
    <row r="443" spans="2:65" s="6" customFormat="1" ht="15.75" customHeight="1">
      <c r="B443" s="23"/>
      <c r="C443" s="118" t="s">
        <v>544</v>
      </c>
      <c r="D443" s="118" t="s">
        <v>137</v>
      </c>
      <c r="E443" s="119" t="s">
        <v>545</v>
      </c>
      <c r="F443" s="120" t="s">
        <v>546</v>
      </c>
      <c r="G443" s="121" t="s">
        <v>265</v>
      </c>
      <c r="H443" s="122">
        <v>122.32</v>
      </c>
      <c r="I443" s="123"/>
      <c r="J443" s="124">
        <f>ROUND($I$443*$H$443,2)</f>
        <v>0</v>
      </c>
      <c r="K443" s="120" t="s">
        <v>150</v>
      </c>
      <c r="L443" s="23"/>
      <c r="M443" s="125"/>
      <c r="N443" s="126" t="s">
        <v>52</v>
      </c>
      <c r="Q443" s="127">
        <v>0</v>
      </c>
      <c r="R443" s="127">
        <f>$Q$443*$H$443</f>
        <v>0</v>
      </c>
      <c r="S443" s="127">
        <v>0</v>
      </c>
      <c r="T443" s="128">
        <f>$S$443*$H$443</f>
        <v>0</v>
      </c>
      <c r="AR443" s="77" t="s">
        <v>141</v>
      </c>
      <c r="AT443" s="77" t="s">
        <v>137</v>
      </c>
      <c r="AU443" s="77" t="s">
        <v>25</v>
      </c>
      <c r="AY443" s="6" t="s">
        <v>135</v>
      </c>
      <c r="BE443" s="129">
        <f>IF($N$443="základní",$J$443,0)</f>
        <v>0</v>
      </c>
      <c r="BF443" s="129">
        <f>IF($N$443="snížená",$J$443,0)</f>
        <v>0</v>
      </c>
      <c r="BG443" s="129">
        <f>IF($N$443="zákl. přenesená",$J$443,0)</f>
        <v>0</v>
      </c>
      <c r="BH443" s="129">
        <f>IF($N$443="sníž. přenesená",$J$443,0)</f>
        <v>0</v>
      </c>
      <c r="BI443" s="129">
        <f>IF($N$443="nulová",$J$443,0)</f>
        <v>0</v>
      </c>
      <c r="BJ443" s="77" t="s">
        <v>26</v>
      </c>
      <c r="BK443" s="129">
        <f>ROUND($I$443*$H$443,2)</f>
        <v>0</v>
      </c>
      <c r="BL443" s="77" t="s">
        <v>141</v>
      </c>
      <c r="BM443" s="77" t="s">
        <v>547</v>
      </c>
    </row>
    <row r="444" spans="2:47" s="6" customFormat="1" ht="16.5" customHeight="1">
      <c r="B444" s="23"/>
      <c r="D444" s="130" t="s">
        <v>143</v>
      </c>
      <c r="F444" s="131" t="s">
        <v>548</v>
      </c>
      <c r="L444" s="23"/>
      <c r="M444" s="49"/>
      <c r="T444" s="50"/>
      <c r="AT444" s="6" t="s">
        <v>143</v>
      </c>
      <c r="AU444" s="6" t="s">
        <v>25</v>
      </c>
    </row>
    <row r="445" spans="2:51" s="6" customFormat="1" ht="15.75" customHeight="1">
      <c r="B445" s="138"/>
      <c r="D445" s="133" t="s">
        <v>144</v>
      </c>
      <c r="E445" s="139"/>
      <c r="F445" s="140" t="s">
        <v>549</v>
      </c>
      <c r="H445" s="141">
        <v>12.96</v>
      </c>
      <c r="L445" s="138"/>
      <c r="M445" s="142"/>
      <c r="T445" s="143"/>
      <c r="AT445" s="139" t="s">
        <v>144</v>
      </c>
      <c r="AU445" s="139" t="s">
        <v>25</v>
      </c>
      <c r="AV445" s="139" t="s">
        <v>25</v>
      </c>
      <c r="AW445" s="139" t="s">
        <v>100</v>
      </c>
      <c r="AX445" s="139" t="s">
        <v>81</v>
      </c>
      <c r="AY445" s="139" t="s">
        <v>135</v>
      </c>
    </row>
    <row r="446" spans="2:51" s="6" customFormat="1" ht="15.75" customHeight="1">
      <c r="B446" s="138"/>
      <c r="D446" s="133" t="s">
        <v>144</v>
      </c>
      <c r="E446" s="139"/>
      <c r="F446" s="140" t="s">
        <v>550</v>
      </c>
      <c r="H446" s="141">
        <v>59.6</v>
      </c>
      <c r="L446" s="138"/>
      <c r="M446" s="142"/>
      <c r="T446" s="143"/>
      <c r="AT446" s="139" t="s">
        <v>144</v>
      </c>
      <c r="AU446" s="139" t="s">
        <v>25</v>
      </c>
      <c r="AV446" s="139" t="s">
        <v>25</v>
      </c>
      <c r="AW446" s="139" t="s">
        <v>100</v>
      </c>
      <c r="AX446" s="139" t="s">
        <v>81</v>
      </c>
      <c r="AY446" s="139" t="s">
        <v>135</v>
      </c>
    </row>
    <row r="447" spans="2:51" s="6" customFormat="1" ht="15.75" customHeight="1">
      <c r="B447" s="138"/>
      <c r="D447" s="133" t="s">
        <v>144</v>
      </c>
      <c r="E447" s="139"/>
      <c r="F447" s="140" t="s">
        <v>499</v>
      </c>
      <c r="H447" s="141">
        <v>49.76</v>
      </c>
      <c r="L447" s="138"/>
      <c r="M447" s="142"/>
      <c r="T447" s="143"/>
      <c r="AT447" s="139" t="s">
        <v>144</v>
      </c>
      <c r="AU447" s="139" t="s">
        <v>25</v>
      </c>
      <c r="AV447" s="139" t="s">
        <v>25</v>
      </c>
      <c r="AW447" s="139" t="s">
        <v>100</v>
      </c>
      <c r="AX447" s="139" t="s">
        <v>81</v>
      </c>
      <c r="AY447" s="139" t="s">
        <v>135</v>
      </c>
    </row>
    <row r="448" spans="2:51" s="6" customFormat="1" ht="15.75" customHeight="1">
      <c r="B448" s="144"/>
      <c r="D448" s="133" t="s">
        <v>144</v>
      </c>
      <c r="E448" s="145"/>
      <c r="F448" s="146" t="s">
        <v>147</v>
      </c>
      <c r="H448" s="147">
        <v>122.32</v>
      </c>
      <c r="L448" s="144"/>
      <c r="M448" s="148"/>
      <c r="T448" s="149"/>
      <c r="AT448" s="145" t="s">
        <v>144</v>
      </c>
      <c r="AU448" s="145" t="s">
        <v>25</v>
      </c>
      <c r="AV448" s="145" t="s">
        <v>141</v>
      </c>
      <c r="AW448" s="145" t="s">
        <v>100</v>
      </c>
      <c r="AX448" s="145" t="s">
        <v>26</v>
      </c>
      <c r="AY448" s="145" t="s">
        <v>135</v>
      </c>
    </row>
    <row r="449" spans="2:63" s="107" customFormat="1" ht="30.75" customHeight="1">
      <c r="B449" s="108"/>
      <c r="D449" s="109" t="s">
        <v>80</v>
      </c>
      <c r="E449" s="116" t="s">
        <v>551</v>
      </c>
      <c r="F449" s="116" t="s">
        <v>552</v>
      </c>
      <c r="J449" s="117">
        <f>$BK$449</f>
        <v>0</v>
      </c>
      <c r="L449" s="108"/>
      <c r="M449" s="112"/>
      <c r="P449" s="113">
        <f>SUM($P$450:$P$451)</f>
        <v>0</v>
      </c>
      <c r="R449" s="113">
        <f>SUM($R$450:$R$451)</f>
        <v>0</v>
      </c>
      <c r="T449" s="114">
        <f>SUM($T$450:$T$451)</f>
        <v>0</v>
      </c>
      <c r="AR449" s="109" t="s">
        <v>26</v>
      </c>
      <c r="AT449" s="109" t="s">
        <v>80</v>
      </c>
      <c r="AU449" s="109" t="s">
        <v>26</v>
      </c>
      <c r="AY449" s="109" t="s">
        <v>135</v>
      </c>
      <c r="BK449" s="115">
        <f>SUM($BK$450:$BK$451)</f>
        <v>0</v>
      </c>
    </row>
    <row r="450" spans="2:65" s="6" customFormat="1" ht="15.75" customHeight="1">
      <c r="B450" s="23"/>
      <c r="C450" s="118" t="s">
        <v>553</v>
      </c>
      <c r="D450" s="118" t="s">
        <v>137</v>
      </c>
      <c r="E450" s="119" t="s">
        <v>554</v>
      </c>
      <c r="F450" s="120" t="s">
        <v>555</v>
      </c>
      <c r="G450" s="121" t="s">
        <v>265</v>
      </c>
      <c r="H450" s="122">
        <v>135.363</v>
      </c>
      <c r="I450" s="123"/>
      <c r="J450" s="124">
        <f>ROUND($I$450*$H$450,2)</f>
        <v>0</v>
      </c>
      <c r="K450" s="120" t="s">
        <v>150</v>
      </c>
      <c r="L450" s="23"/>
      <c r="M450" s="125"/>
      <c r="N450" s="126" t="s">
        <v>52</v>
      </c>
      <c r="Q450" s="127">
        <v>0</v>
      </c>
      <c r="R450" s="127">
        <f>$Q$450*$H$450</f>
        <v>0</v>
      </c>
      <c r="S450" s="127">
        <v>0</v>
      </c>
      <c r="T450" s="128">
        <f>$S$450*$H$450</f>
        <v>0</v>
      </c>
      <c r="AR450" s="77" t="s">
        <v>141</v>
      </c>
      <c r="AT450" s="77" t="s">
        <v>137</v>
      </c>
      <c r="AU450" s="77" t="s">
        <v>25</v>
      </c>
      <c r="AY450" s="6" t="s">
        <v>135</v>
      </c>
      <c r="BE450" s="129">
        <f>IF($N$450="základní",$J$450,0)</f>
        <v>0</v>
      </c>
      <c r="BF450" s="129">
        <f>IF($N$450="snížená",$J$450,0)</f>
        <v>0</v>
      </c>
      <c r="BG450" s="129">
        <f>IF($N$450="zákl. přenesená",$J$450,0)</f>
        <v>0</v>
      </c>
      <c r="BH450" s="129">
        <f>IF($N$450="sníž. přenesená",$J$450,0)</f>
        <v>0</v>
      </c>
      <c r="BI450" s="129">
        <f>IF($N$450="nulová",$J$450,0)</f>
        <v>0</v>
      </c>
      <c r="BJ450" s="77" t="s">
        <v>26</v>
      </c>
      <c r="BK450" s="129">
        <f>ROUND($I$450*$H$450,2)</f>
        <v>0</v>
      </c>
      <c r="BL450" s="77" t="s">
        <v>141</v>
      </c>
      <c r="BM450" s="77" t="s">
        <v>556</v>
      </c>
    </row>
    <row r="451" spans="2:47" s="6" customFormat="1" ht="16.5" customHeight="1">
      <c r="B451" s="23"/>
      <c r="D451" s="130" t="s">
        <v>143</v>
      </c>
      <c r="F451" s="131" t="s">
        <v>555</v>
      </c>
      <c r="L451" s="23"/>
      <c r="M451" s="49"/>
      <c r="T451" s="50"/>
      <c r="AT451" s="6" t="s">
        <v>143</v>
      </c>
      <c r="AU451" s="6" t="s">
        <v>25</v>
      </c>
    </row>
    <row r="452" spans="2:63" s="107" customFormat="1" ht="37.5" customHeight="1">
      <c r="B452" s="108"/>
      <c r="D452" s="109" t="s">
        <v>80</v>
      </c>
      <c r="E452" s="110" t="s">
        <v>557</v>
      </c>
      <c r="F452" s="110" t="s">
        <v>558</v>
      </c>
      <c r="J452" s="111">
        <f>$BK$452</f>
        <v>0</v>
      </c>
      <c r="L452" s="108"/>
      <c r="M452" s="112"/>
      <c r="P452" s="113">
        <f>$P$453+$P$458+$P$470+$P$496+$P$507+$P$524+$P$532</f>
        <v>0</v>
      </c>
      <c r="R452" s="113">
        <f>$R$453+$R$458+$R$470+$R$496+$R$507+$R$524+$R$532</f>
        <v>0.0019749999999999998</v>
      </c>
      <c r="T452" s="114">
        <f>$T$453+$T$458+$T$470+$T$496+$T$507+$T$524+$T$532</f>
        <v>0</v>
      </c>
      <c r="AR452" s="109" t="s">
        <v>25</v>
      </c>
      <c r="AT452" s="109" t="s">
        <v>80</v>
      </c>
      <c r="AU452" s="109" t="s">
        <v>81</v>
      </c>
      <c r="AY452" s="109" t="s">
        <v>135</v>
      </c>
      <c r="BK452" s="115">
        <f>$BK$453+$BK$458+$BK$470+$BK$496+$BK$507+$BK$524+$BK$532</f>
        <v>0</v>
      </c>
    </row>
    <row r="453" spans="2:63" s="107" customFormat="1" ht="21" customHeight="1">
      <c r="B453" s="108"/>
      <c r="D453" s="109" t="s">
        <v>80</v>
      </c>
      <c r="E453" s="116" t="s">
        <v>559</v>
      </c>
      <c r="F453" s="116" t="s">
        <v>560</v>
      </c>
      <c r="J453" s="117">
        <f>$BK$453</f>
        <v>0</v>
      </c>
      <c r="L453" s="108"/>
      <c r="M453" s="112"/>
      <c r="P453" s="113">
        <f>SUM($P$454:$P$457)</f>
        <v>0</v>
      </c>
      <c r="R453" s="113">
        <f>SUM($R$454:$R$457)</f>
        <v>0</v>
      </c>
      <c r="T453" s="114">
        <f>SUM($T$454:$T$457)</f>
        <v>0</v>
      </c>
      <c r="AR453" s="109" t="s">
        <v>25</v>
      </c>
      <c r="AT453" s="109" t="s">
        <v>80</v>
      </c>
      <c r="AU453" s="109" t="s">
        <v>26</v>
      </c>
      <c r="AY453" s="109" t="s">
        <v>135</v>
      </c>
      <c r="BK453" s="115">
        <f>SUM($BK$454:$BK$457)</f>
        <v>0</v>
      </c>
    </row>
    <row r="454" spans="2:65" s="6" customFormat="1" ht="15.75" customHeight="1">
      <c r="B454" s="23"/>
      <c r="C454" s="118" t="s">
        <v>561</v>
      </c>
      <c r="D454" s="118" t="s">
        <v>137</v>
      </c>
      <c r="E454" s="119" t="s">
        <v>562</v>
      </c>
      <c r="F454" s="120" t="s">
        <v>563</v>
      </c>
      <c r="G454" s="121" t="s">
        <v>397</v>
      </c>
      <c r="H454" s="122">
        <v>1</v>
      </c>
      <c r="I454" s="123"/>
      <c r="J454" s="124">
        <f>ROUND($I$454*$H$454,2)</f>
        <v>0</v>
      </c>
      <c r="K454" s="120" t="s">
        <v>150</v>
      </c>
      <c r="L454" s="23"/>
      <c r="M454" s="125"/>
      <c r="N454" s="126" t="s">
        <v>52</v>
      </c>
      <c r="Q454" s="127">
        <v>0</v>
      </c>
      <c r="R454" s="127">
        <f>$Q$454*$H$454</f>
        <v>0</v>
      </c>
      <c r="S454" s="127">
        <v>0</v>
      </c>
      <c r="T454" s="128">
        <f>$S$454*$H$454</f>
        <v>0</v>
      </c>
      <c r="AR454" s="77" t="s">
        <v>233</v>
      </c>
      <c r="AT454" s="77" t="s">
        <v>137</v>
      </c>
      <c r="AU454" s="77" t="s">
        <v>25</v>
      </c>
      <c r="AY454" s="6" t="s">
        <v>135</v>
      </c>
      <c r="BE454" s="129">
        <f>IF($N$454="základní",$J$454,0)</f>
        <v>0</v>
      </c>
      <c r="BF454" s="129">
        <f>IF($N$454="snížená",$J$454,0)</f>
        <v>0</v>
      </c>
      <c r="BG454" s="129">
        <f>IF($N$454="zákl. přenesená",$J$454,0)</f>
        <v>0</v>
      </c>
      <c r="BH454" s="129">
        <f>IF($N$454="sníž. přenesená",$J$454,0)</f>
        <v>0</v>
      </c>
      <c r="BI454" s="129">
        <f>IF($N$454="nulová",$J$454,0)</f>
        <v>0</v>
      </c>
      <c r="BJ454" s="77" t="s">
        <v>26</v>
      </c>
      <c r="BK454" s="129">
        <f>ROUND($I$454*$H$454,2)</f>
        <v>0</v>
      </c>
      <c r="BL454" s="77" t="s">
        <v>233</v>
      </c>
      <c r="BM454" s="77" t="s">
        <v>564</v>
      </c>
    </row>
    <row r="455" spans="2:47" s="6" customFormat="1" ht="27" customHeight="1">
      <c r="B455" s="23"/>
      <c r="D455" s="130" t="s">
        <v>143</v>
      </c>
      <c r="F455" s="131" t="s">
        <v>565</v>
      </c>
      <c r="L455" s="23"/>
      <c r="M455" s="49"/>
      <c r="T455" s="50"/>
      <c r="AT455" s="6" t="s">
        <v>143</v>
      </c>
      <c r="AU455" s="6" t="s">
        <v>25</v>
      </c>
    </row>
    <row r="456" spans="2:51" s="6" customFormat="1" ht="15.75" customHeight="1">
      <c r="B456" s="138"/>
      <c r="D456" s="133" t="s">
        <v>144</v>
      </c>
      <c r="E456" s="139"/>
      <c r="F456" s="140" t="s">
        <v>26</v>
      </c>
      <c r="H456" s="141">
        <v>1</v>
      </c>
      <c r="L456" s="138"/>
      <c r="M456" s="142"/>
      <c r="T456" s="143"/>
      <c r="AT456" s="139" t="s">
        <v>144</v>
      </c>
      <c r="AU456" s="139" t="s">
        <v>25</v>
      </c>
      <c r="AV456" s="139" t="s">
        <v>25</v>
      </c>
      <c r="AW456" s="139" t="s">
        <v>100</v>
      </c>
      <c r="AX456" s="139" t="s">
        <v>81</v>
      </c>
      <c r="AY456" s="139" t="s">
        <v>135</v>
      </c>
    </row>
    <row r="457" spans="2:51" s="6" customFormat="1" ht="15.75" customHeight="1">
      <c r="B457" s="144"/>
      <c r="D457" s="133" t="s">
        <v>144</v>
      </c>
      <c r="E457" s="145"/>
      <c r="F457" s="146" t="s">
        <v>147</v>
      </c>
      <c r="H457" s="147">
        <v>1</v>
      </c>
      <c r="L457" s="144"/>
      <c r="M457" s="148"/>
      <c r="T457" s="149"/>
      <c r="AT457" s="145" t="s">
        <v>144</v>
      </c>
      <c r="AU457" s="145" t="s">
        <v>25</v>
      </c>
      <c r="AV457" s="145" t="s">
        <v>141</v>
      </c>
      <c r="AW457" s="145" t="s">
        <v>100</v>
      </c>
      <c r="AX457" s="145" t="s">
        <v>26</v>
      </c>
      <c r="AY457" s="145" t="s">
        <v>135</v>
      </c>
    </row>
    <row r="458" spans="2:63" s="107" customFormat="1" ht="30.75" customHeight="1">
      <c r="B458" s="108"/>
      <c r="D458" s="109" t="s">
        <v>80</v>
      </c>
      <c r="E458" s="116" t="s">
        <v>566</v>
      </c>
      <c r="F458" s="116" t="s">
        <v>567</v>
      </c>
      <c r="J458" s="117">
        <f>$BK$458</f>
        <v>0</v>
      </c>
      <c r="L458" s="108"/>
      <c r="M458" s="112"/>
      <c r="P458" s="113">
        <f>SUM($P$459:$P$469)</f>
        <v>0</v>
      </c>
      <c r="R458" s="113">
        <f>SUM($R$459:$R$469)</f>
        <v>0</v>
      </c>
      <c r="T458" s="114">
        <f>SUM($T$459:$T$469)</f>
        <v>0</v>
      </c>
      <c r="AR458" s="109" t="s">
        <v>25</v>
      </c>
      <c r="AT458" s="109" t="s">
        <v>80</v>
      </c>
      <c r="AU458" s="109" t="s">
        <v>26</v>
      </c>
      <c r="AY458" s="109" t="s">
        <v>135</v>
      </c>
      <c r="BK458" s="115">
        <f>SUM($BK$459:$BK$469)</f>
        <v>0</v>
      </c>
    </row>
    <row r="459" spans="2:65" s="6" customFormat="1" ht="15.75" customHeight="1">
      <c r="B459" s="23"/>
      <c r="C459" s="118" t="s">
        <v>568</v>
      </c>
      <c r="D459" s="118" t="s">
        <v>137</v>
      </c>
      <c r="E459" s="119" t="s">
        <v>569</v>
      </c>
      <c r="F459" s="120" t="s">
        <v>570</v>
      </c>
      <c r="G459" s="121" t="s">
        <v>397</v>
      </c>
      <c r="H459" s="122">
        <v>6</v>
      </c>
      <c r="I459" s="123"/>
      <c r="J459" s="124">
        <f>ROUND($I$459*$H$459,2)</f>
        <v>0</v>
      </c>
      <c r="K459" s="120" t="s">
        <v>150</v>
      </c>
      <c r="L459" s="23"/>
      <c r="M459" s="125"/>
      <c r="N459" s="126" t="s">
        <v>52</v>
      </c>
      <c r="Q459" s="127">
        <v>0</v>
      </c>
      <c r="R459" s="127">
        <f>$Q$459*$H$459</f>
        <v>0</v>
      </c>
      <c r="S459" s="127">
        <v>0</v>
      </c>
      <c r="T459" s="128">
        <f>$S$459*$H$459</f>
        <v>0</v>
      </c>
      <c r="AR459" s="77" t="s">
        <v>233</v>
      </c>
      <c r="AT459" s="77" t="s">
        <v>137</v>
      </c>
      <c r="AU459" s="77" t="s">
        <v>25</v>
      </c>
      <c r="AY459" s="6" t="s">
        <v>135</v>
      </c>
      <c r="BE459" s="129">
        <f>IF($N$459="základní",$J$459,0)</f>
        <v>0</v>
      </c>
      <c r="BF459" s="129">
        <f>IF($N$459="snížená",$J$459,0)</f>
        <v>0</v>
      </c>
      <c r="BG459" s="129">
        <f>IF($N$459="zákl. přenesená",$J$459,0)</f>
        <v>0</v>
      </c>
      <c r="BH459" s="129">
        <f>IF($N$459="sníž. přenesená",$J$459,0)</f>
        <v>0</v>
      </c>
      <c r="BI459" s="129">
        <f>IF($N$459="nulová",$J$459,0)</f>
        <v>0</v>
      </c>
      <c r="BJ459" s="77" t="s">
        <v>26</v>
      </c>
      <c r="BK459" s="129">
        <f>ROUND($I$459*$H$459,2)</f>
        <v>0</v>
      </c>
      <c r="BL459" s="77" t="s">
        <v>233</v>
      </c>
      <c r="BM459" s="77" t="s">
        <v>571</v>
      </c>
    </row>
    <row r="460" spans="2:47" s="6" customFormat="1" ht="16.5" customHeight="1">
      <c r="B460" s="23"/>
      <c r="D460" s="130" t="s">
        <v>143</v>
      </c>
      <c r="F460" s="131" t="s">
        <v>572</v>
      </c>
      <c r="L460" s="23"/>
      <c r="M460" s="49"/>
      <c r="T460" s="50"/>
      <c r="AT460" s="6" t="s">
        <v>143</v>
      </c>
      <c r="AU460" s="6" t="s">
        <v>25</v>
      </c>
    </row>
    <row r="461" spans="2:51" s="6" customFormat="1" ht="15.75" customHeight="1">
      <c r="B461" s="132"/>
      <c r="D461" s="133" t="s">
        <v>144</v>
      </c>
      <c r="E461" s="134"/>
      <c r="F461" s="135" t="s">
        <v>188</v>
      </c>
      <c r="H461" s="134"/>
      <c r="L461" s="132"/>
      <c r="M461" s="136"/>
      <c r="T461" s="137"/>
      <c r="AT461" s="134" t="s">
        <v>144</v>
      </c>
      <c r="AU461" s="134" t="s">
        <v>25</v>
      </c>
      <c r="AV461" s="134" t="s">
        <v>26</v>
      </c>
      <c r="AW461" s="134" t="s">
        <v>100</v>
      </c>
      <c r="AX461" s="134" t="s">
        <v>81</v>
      </c>
      <c r="AY461" s="134" t="s">
        <v>135</v>
      </c>
    </row>
    <row r="462" spans="2:51" s="6" customFormat="1" ht="15.75" customHeight="1">
      <c r="B462" s="138"/>
      <c r="D462" s="133" t="s">
        <v>144</v>
      </c>
      <c r="E462" s="139"/>
      <c r="F462" s="140" t="s">
        <v>25</v>
      </c>
      <c r="H462" s="141">
        <v>2</v>
      </c>
      <c r="L462" s="138"/>
      <c r="M462" s="142"/>
      <c r="T462" s="143"/>
      <c r="AT462" s="139" t="s">
        <v>144</v>
      </c>
      <c r="AU462" s="139" t="s">
        <v>25</v>
      </c>
      <c r="AV462" s="139" t="s">
        <v>25</v>
      </c>
      <c r="AW462" s="139" t="s">
        <v>100</v>
      </c>
      <c r="AX462" s="139" t="s">
        <v>81</v>
      </c>
      <c r="AY462" s="139" t="s">
        <v>135</v>
      </c>
    </row>
    <row r="463" spans="2:51" s="6" customFormat="1" ht="15.75" customHeight="1">
      <c r="B463" s="138"/>
      <c r="D463" s="133" t="s">
        <v>144</v>
      </c>
      <c r="E463" s="139"/>
      <c r="F463" s="140" t="s">
        <v>141</v>
      </c>
      <c r="H463" s="141">
        <v>4</v>
      </c>
      <c r="L463" s="138"/>
      <c r="M463" s="142"/>
      <c r="T463" s="143"/>
      <c r="AT463" s="139" t="s">
        <v>144</v>
      </c>
      <c r="AU463" s="139" t="s">
        <v>25</v>
      </c>
      <c r="AV463" s="139" t="s">
        <v>25</v>
      </c>
      <c r="AW463" s="139" t="s">
        <v>100</v>
      </c>
      <c r="AX463" s="139" t="s">
        <v>81</v>
      </c>
      <c r="AY463" s="139" t="s">
        <v>135</v>
      </c>
    </row>
    <row r="464" spans="2:51" s="6" customFormat="1" ht="15.75" customHeight="1">
      <c r="B464" s="144"/>
      <c r="D464" s="133" t="s">
        <v>144</v>
      </c>
      <c r="E464" s="145"/>
      <c r="F464" s="146" t="s">
        <v>147</v>
      </c>
      <c r="H464" s="147">
        <v>6</v>
      </c>
      <c r="L464" s="144"/>
      <c r="M464" s="148"/>
      <c r="T464" s="149"/>
      <c r="AT464" s="145" t="s">
        <v>144</v>
      </c>
      <c r="AU464" s="145" t="s">
        <v>25</v>
      </c>
      <c r="AV464" s="145" t="s">
        <v>141</v>
      </c>
      <c r="AW464" s="145" t="s">
        <v>100</v>
      </c>
      <c r="AX464" s="145" t="s">
        <v>26</v>
      </c>
      <c r="AY464" s="145" t="s">
        <v>135</v>
      </c>
    </row>
    <row r="465" spans="2:65" s="6" customFormat="1" ht="15.75" customHeight="1">
      <c r="B465" s="23"/>
      <c r="C465" s="118" t="s">
        <v>573</v>
      </c>
      <c r="D465" s="118" t="s">
        <v>137</v>
      </c>
      <c r="E465" s="119" t="s">
        <v>574</v>
      </c>
      <c r="F465" s="120" t="s">
        <v>575</v>
      </c>
      <c r="G465" s="121" t="s">
        <v>397</v>
      </c>
      <c r="H465" s="122">
        <v>3</v>
      </c>
      <c r="I465" s="123"/>
      <c r="J465" s="124">
        <f>ROUND($I$465*$H$465,2)</f>
        <v>0</v>
      </c>
      <c r="K465" s="120" t="s">
        <v>150</v>
      </c>
      <c r="L465" s="23"/>
      <c r="M465" s="125"/>
      <c r="N465" s="126" t="s">
        <v>52</v>
      </c>
      <c r="Q465" s="127">
        <v>0</v>
      </c>
      <c r="R465" s="127">
        <f>$Q$465*$H$465</f>
        <v>0</v>
      </c>
      <c r="S465" s="127">
        <v>0</v>
      </c>
      <c r="T465" s="128">
        <f>$S$465*$H$465</f>
        <v>0</v>
      </c>
      <c r="AR465" s="77" t="s">
        <v>233</v>
      </c>
      <c r="AT465" s="77" t="s">
        <v>137</v>
      </c>
      <c r="AU465" s="77" t="s">
        <v>25</v>
      </c>
      <c r="AY465" s="6" t="s">
        <v>135</v>
      </c>
      <c r="BE465" s="129">
        <f>IF($N$465="základní",$J$465,0)</f>
        <v>0</v>
      </c>
      <c r="BF465" s="129">
        <f>IF($N$465="snížená",$J$465,0)</f>
        <v>0</v>
      </c>
      <c r="BG465" s="129">
        <f>IF($N$465="zákl. přenesená",$J$465,0)</f>
        <v>0</v>
      </c>
      <c r="BH465" s="129">
        <f>IF($N$465="sníž. přenesená",$J$465,0)</f>
        <v>0</v>
      </c>
      <c r="BI465" s="129">
        <f>IF($N$465="nulová",$J$465,0)</f>
        <v>0</v>
      </c>
      <c r="BJ465" s="77" t="s">
        <v>26</v>
      </c>
      <c r="BK465" s="129">
        <f>ROUND($I$465*$H$465,2)</f>
        <v>0</v>
      </c>
      <c r="BL465" s="77" t="s">
        <v>233</v>
      </c>
      <c r="BM465" s="77" t="s">
        <v>576</v>
      </c>
    </row>
    <row r="466" spans="2:47" s="6" customFormat="1" ht="16.5" customHeight="1">
      <c r="B466" s="23"/>
      <c r="D466" s="130" t="s">
        <v>143</v>
      </c>
      <c r="F466" s="131" t="s">
        <v>575</v>
      </c>
      <c r="L466" s="23"/>
      <c r="M466" s="49"/>
      <c r="T466" s="50"/>
      <c r="AT466" s="6" t="s">
        <v>143</v>
      </c>
      <c r="AU466" s="6" t="s">
        <v>25</v>
      </c>
    </row>
    <row r="467" spans="2:51" s="6" customFormat="1" ht="15.75" customHeight="1">
      <c r="B467" s="132"/>
      <c r="D467" s="133" t="s">
        <v>144</v>
      </c>
      <c r="E467" s="134"/>
      <c r="F467" s="135" t="s">
        <v>188</v>
      </c>
      <c r="H467" s="134"/>
      <c r="L467" s="132"/>
      <c r="M467" s="136"/>
      <c r="T467" s="137"/>
      <c r="AT467" s="134" t="s">
        <v>144</v>
      </c>
      <c r="AU467" s="134" t="s">
        <v>25</v>
      </c>
      <c r="AV467" s="134" t="s">
        <v>26</v>
      </c>
      <c r="AW467" s="134" t="s">
        <v>100</v>
      </c>
      <c r="AX467" s="134" t="s">
        <v>81</v>
      </c>
      <c r="AY467" s="134" t="s">
        <v>135</v>
      </c>
    </row>
    <row r="468" spans="2:51" s="6" customFormat="1" ht="15.75" customHeight="1">
      <c r="B468" s="138"/>
      <c r="D468" s="133" t="s">
        <v>144</v>
      </c>
      <c r="E468" s="139"/>
      <c r="F468" s="140" t="s">
        <v>155</v>
      </c>
      <c r="H468" s="141">
        <v>3</v>
      </c>
      <c r="L468" s="138"/>
      <c r="M468" s="142"/>
      <c r="T468" s="143"/>
      <c r="AT468" s="139" t="s">
        <v>144</v>
      </c>
      <c r="AU468" s="139" t="s">
        <v>25</v>
      </c>
      <c r="AV468" s="139" t="s">
        <v>25</v>
      </c>
      <c r="AW468" s="139" t="s">
        <v>100</v>
      </c>
      <c r="AX468" s="139" t="s">
        <v>81</v>
      </c>
      <c r="AY468" s="139" t="s">
        <v>135</v>
      </c>
    </row>
    <row r="469" spans="2:51" s="6" customFormat="1" ht="15.75" customHeight="1">
      <c r="B469" s="144"/>
      <c r="D469" s="133" t="s">
        <v>144</v>
      </c>
      <c r="E469" s="145"/>
      <c r="F469" s="146" t="s">
        <v>147</v>
      </c>
      <c r="H469" s="147">
        <v>3</v>
      </c>
      <c r="L469" s="144"/>
      <c r="M469" s="148"/>
      <c r="T469" s="149"/>
      <c r="AT469" s="145" t="s">
        <v>144</v>
      </c>
      <c r="AU469" s="145" t="s">
        <v>25</v>
      </c>
      <c r="AV469" s="145" t="s">
        <v>141</v>
      </c>
      <c r="AW469" s="145" t="s">
        <v>100</v>
      </c>
      <c r="AX469" s="145" t="s">
        <v>26</v>
      </c>
      <c r="AY469" s="145" t="s">
        <v>135</v>
      </c>
    </row>
    <row r="470" spans="2:63" s="107" customFormat="1" ht="30.75" customHeight="1">
      <c r="B470" s="108"/>
      <c r="D470" s="109" t="s">
        <v>80</v>
      </c>
      <c r="E470" s="116" t="s">
        <v>577</v>
      </c>
      <c r="F470" s="116" t="s">
        <v>578</v>
      </c>
      <c r="J470" s="117">
        <f>$BK$470</f>
        <v>0</v>
      </c>
      <c r="L470" s="108"/>
      <c r="M470" s="112"/>
      <c r="P470" s="113">
        <f>SUM($P$471:$P$495)</f>
        <v>0</v>
      </c>
      <c r="R470" s="113">
        <f>SUM($R$471:$R$495)</f>
        <v>0.00196</v>
      </c>
      <c r="T470" s="114">
        <f>SUM($T$471:$T$495)</f>
        <v>0</v>
      </c>
      <c r="AR470" s="109" t="s">
        <v>25</v>
      </c>
      <c r="AT470" s="109" t="s">
        <v>80</v>
      </c>
      <c r="AU470" s="109" t="s">
        <v>26</v>
      </c>
      <c r="AY470" s="109" t="s">
        <v>135</v>
      </c>
      <c r="BK470" s="115">
        <f>SUM($BK$471:$BK$495)</f>
        <v>0</v>
      </c>
    </row>
    <row r="471" spans="2:65" s="6" customFormat="1" ht="15.75" customHeight="1">
      <c r="B471" s="23"/>
      <c r="C471" s="118" t="s">
        <v>579</v>
      </c>
      <c r="D471" s="118" t="s">
        <v>137</v>
      </c>
      <c r="E471" s="119" t="s">
        <v>580</v>
      </c>
      <c r="F471" s="120" t="s">
        <v>581</v>
      </c>
      <c r="G471" s="121" t="s">
        <v>178</v>
      </c>
      <c r="H471" s="122">
        <v>28</v>
      </c>
      <c r="I471" s="123"/>
      <c r="J471" s="124">
        <f>ROUND($I$471*$H$471,2)</f>
        <v>0</v>
      </c>
      <c r="K471" s="120" t="s">
        <v>150</v>
      </c>
      <c r="L471" s="23"/>
      <c r="M471" s="125"/>
      <c r="N471" s="126" t="s">
        <v>52</v>
      </c>
      <c r="Q471" s="127">
        <v>0</v>
      </c>
      <c r="R471" s="127">
        <f>$Q$471*$H$471</f>
        <v>0</v>
      </c>
      <c r="S471" s="127">
        <v>0</v>
      </c>
      <c r="T471" s="128">
        <f>$S$471*$H$471</f>
        <v>0</v>
      </c>
      <c r="AR471" s="77" t="s">
        <v>233</v>
      </c>
      <c r="AT471" s="77" t="s">
        <v>137</v>
      </c>
      <c r="AU471" s="77" t="s">
        <v>25</v>
      </c>
      <c r="AY471" s="6" t="s">
        <v>135</v>
      </c>
      <c r="BE471" s="129">
        <f>IF($N$471="základní",$J$471,0)</f>
        <v>0</v>
      </c>
      <c r="BF471" s="129">
        <f>IF($N$471="snížená",$J$471,0)</f>
        <v>0</v>
      </c>
      <c r="BG471" s="129">
        <f>IF($N$471="zákl. přenesená",$J$471,0)</f>
        <v>0</v>
      </c>
      <c r="BH471" s="129">
        <f>IF($N$471="sníž. přenesená",$J$471,0)</f>
        <v>0</v>
      </c>
      <c r="BI471" s="129">
        <f>IF($N$471="nulová",$J$471,0)</f>
        <v>0</v>
      </c>
      <c r="BJ471" s="77" t="s">
        <v>26</v>
      </c>
      <c r="BK471" s="129">
        <f>ROUND($I$471*$H$471,2)</f>
        <v>0</v>
      </c>
      <c r="BL471" s="77" t="s">
        <v>233</v>
      </c>
      <c r="BM471" s="77" t="s">
        <v>582</v>
      </c>
    </row>
    <row r="472" spans="2:47" s="6" customFormat="1" ht="27" customHeight="1">
      <c r="B472" s="23"/>
      <c r="D472" s="130" t="s">
        <v>143</v>
      </c>
      <c r="F472" s="131" t="s">
        <v>583</v>
      </c>
      <c r="L472" s="23"/>
      <c r="M472" s="49"/>
      <c r="T472" s="50"/>
      <c r="AT472" s="6" t="s">
        <v>143</v>
      </c>
      <c r="AU472" s="6" t="s">
        <v>25</v>
      </c>
    </row>
    <row r="473" spans="2:51" s="6" customFormat="1" ht="15.75" customHeight="1">
      <c r="B473" s="132"/>
      <c r="D473" s="133" t="s">
        <v>144</v>
      </c>
      <c r="E473" s="134"/>
      <c r="F473" s="135" t="s">
        <v>188</v>
      </c>
      <c r="H473" s="134"/>
      <c r="L473" s="132"/>
      <c r="M473" s="136"/>
      <c r="T473" s="137"/>
      <c r="AT473" s="134" t="s">
        <v>144</v>
      </c>
      <c r="AU473" s="134" t="s">
        <v>25</v>
      </c>
      <c r="AV473" s="134" t="s">
        <v>26</v>
      </c>
      <c r="AW473" s="134" t="s">
        <v>100</v>
      </c>
      <c r="AX473" s="134" t="s">
        <v>81</v>
      </c>
      <c r="AY473" s="134" t="s">
        <v>135</v>
      </c>
    </row>
    <row r="474" spans="2:51" s="6" customFormat="1" ht="15.75" customHeight="1">
      <c r="B474" s="138"/>
      <c r="D474" s="133" t="s">
        <v>144</v>
      </c>
      <c r="E474" s="139"/>
      <c r="F474" s="140" t="s">
        <v>308</v>
      </c>
      <c r="H474" s="141">
        <v>28</v>
      </c>
      <c r="L474" s="138"/>
      <c r="M474" s="142"/>
      <c r="T474" s="143"/>
      <c r="AT474" s="139" t="s">
        <v>144</v>
      </c>
      <c r="AU474" s="139" t="s">
        <v>25</v>
      </c>
      <c r="AV474" s="139" t="s">
        <v>25</v>
      </c>
      <c r="AW474" s="139" t="s">
        <v>100</v>
      </c>
      <c r="AX474" s="139" t="s">
        <v>81</v>
      </c>
      <c r="AY474" s="139" t="s">
        <v>135</v>
      </c>
    </row>
    <row r="475" spans="2:51" s="6" customFormat="1" ht="15.75" customHeight="1">
      <c r="B475" s="144"/>
      <c r="D475" s="133" t="s">
        <v>144</v>
      </c>
      <c r="E475" s="145"/>
      <c r="F475" s="146" t="s">
        <v>147</v>
      </c>
      <c r="H475" s="147">
        <v>28</v>
      </c>
      <c r="L475" s="144"/>
      <c r="M475" s="148"/>
      <c r="T475" s="149"/>
      <c r="AT475" s="145" t="s">
        <v>144</v>
      </c>
      <c r="AU475" s="145" t="s">
        <v>25</v>
      </c>
      <c r="AV475" s="145" t="s">
        <v>141</v>
      </c>
      <c r="AW475" s="145" t="s">
        <v>100</v>
      </c>
      <c r="AX475" s="145" t="s">
        <v>26</v>
      </c>
      <c r="AY475" s="145" t="s">
        <v>135</v>
      </c>
    </row>
    <row r="476" spans="2:65" s="6" customFormat="1" ht="15.75" customHeight="1">
      <c r="B476" s="23"/>
      <c r="C476" s="118" t="s">
        <v>584</v>
      </c>
      <c r="D476" s="118" t="s">
        <v>137</v>
      </c>
      <c r="E476" s="119" t="s">
        <v>585</v>
      </c>
      <c r="F476" s="120" t="s">
        <v>586</v>
      </c>
      <c r="G476" s="121" t="s">
        <v>178</v>
      </c>
      <c r="H476" s="122">
        <v>28</v>
      </c>
      <c r="I476" s="123"/>
      <c r="J476" s="124">
        <f>ROUND($I$476*$H$476,2)</f>
        <v>0</v>
      </c>
      <c r="K476" s="120" t="s">
        <v>150</v>
      </c>
      <c r="L476" s="23"/>
      <c r="M476" s="125"/>
      <c r="N476" s="126" t="s">
        <v>52</v>
      </c>
      <c r="Q476" s="127">
        <v>0</v>
      </c>
      <c r="R476" s="127">
        <f>$Q$476*$H$476</f>
        <v>0</v>
      </c>
      <c r="S476" s="127">
        <v>0</v>
      </c>
      <c r="T476" s="128">
        <f>$S$476*$H$476</f>
        <v>0</v>
      </c>
      <c r="AR476" s="77" t="s">
        <v>233</v>
      </c>
      <c r="AT476" s="77" t="s">
        <v>137</v>
      </c>
      <c r="AU476" s="77" t="s">
        <v>25</v>
      </c>
      <c r="AY476" s="6" t="s">
        <v>135</v>
      </c>
      <c r="BE476" s="129">
        <f>IF($N$476="základní",$J$476,0)</f>
        <v>0</v>
      </c>
      <c r="BF476" s="129">
        <f>IF($N$476="snížená",$J$476,0)</f>
        <v>0</v>
      </c>
      <c r="BG476" s="129">
        <f>IF($N$476="zákl. přenesená",$J$476,0)</f>
        <v>0</v>
      </c>
      <c r="BH476" s="129">
        <f>IF($N$476="sníž. přenesená",$J$476,0)</f>
        <v>0</v>
      </c>
      <c r="BI476" s="129">
        <f>IF($N$476="nulová",$J$476,0)</f>
        <v>0</v>
      </c>
      <c r="BJ476" s="77" t="s">
        <v>26</v>
      </c>
      <c r="BK476" s="129">
        <f>ROUND($I$476*$H$476,2)</f>
        <v>0</v>
      </c>
      <c r="BL476" s="77" t="s">
        <v>233</v>
      </c>
      <c r="BM476" s="77" t="s">
        <v>587</v>
      </c>
    </row>
    <row r="477" spans="2:47" s="6" customFormat="1" ht="27" customHeight="1">
      <c r="B477" s="23"/>
      <c r="D477" s="130" t="s">
        <v>143</v>
      </c>
      <c r="F477" s="131" t="s">
        <v>588</v>
      </c>
      <c r="L477" s="23"/>
      <c r="M477" s="49"/>
      <c r="T477" s="50"/>
      <c r="AT477" s="6" t="s">
        <v>143</v>
      </c>
      <c r="AU477" s="6" t="s">
        <v>25</v>
      </c>
    </row>
    <row r="478" spans="2:51" s="6" customFormat="1" ht="15.75" customHeight="1">
      <c r="B478" s="132"/>
      <c r="D478" s="133" t="s">
        <v>144</v>
      </c>
      <c r="E478" s="134"/>
      <c r="F478" s="135" t="s">
        <v>188</v>
      </c>
      <c r="H478" s="134"/>
      <c r="L478" s="132"/>
      <c r="M478" s="136"/>
      <c r="T478" s="137"/>
      <c r="AT478" s="134" t="s">
        <v>144</v>
      </c>
      <c r="AU478" s="134" t="s">
        <v>25</v>
      </c>
      <c r="AV478" s="134" t="s">
        <v>26</v>
      </c>
      <c r="AW478" s="134" t="s">
        <v>100</v>
      </c>
      <c r="AX478" s="134" t="s">
        <v>81</v>
      </c>
      <c r="AY478" s="134" t="s">
        <v>135</v>
      </c>
    </row>
    <row r="479" spans="2:51" s="6" customFormat="1" ht="15.75" customHeight="1">
      <c r="B479" s="138"/>
      <c r="D479" s="133" t="s">
        <v>144</v>
      </c>
      <c r="E479" s="139"/>
      <c r="F479" s="140" t="s">
        <v>308</v>
      </c>
      <c r="H479" s="141">
        <v>28</v>
      </c>
      <c r="L479" s="138"/>
      <c r="M479" s="142"/>
      <c r="T479" s="143"/>
      <c r="AT479" s="139" t="s">
        <v>144</v>
      </c>
      <c r="AU479" s="139" t="s">
        <v>25</v>
      </c>
      <c r="AV479" s="139" t="s">
        <v>25</v>
      </c>
      <c r="AW479" s="139" t="s">
        <v>100</v>
      </c>
      <c r="AX479" s="139" t="s">
        <v>81</v>
      </c>
      <c r="AY479" s="139" t="s">
        <v>135</v>
      </c>
    </row>
    <row r="480" spans="2:51" s="6" customFormat="1" ht="15.75" customHeight="1">
      <c r="B480" s="144"/>
      <c r="D480" s="133" t="s">
        <v>144</v>
      </c>
      <c r="E480" s="145"/>
      <c r="F480" s="146" t="s">
        <v>147</v>
      </c>
      <c r="H480" s="147">
        <v>28</v>
      </c>
      <c r="L480" s="144"/>
      <c r="M480" s="148"/>
      <c r="T480" s="149"/>
      <c r="AT480" s="145" t="s">
        <v>144</v>
      </c>
      <c r="AU480" s="145" t="s">
        <v>25</v>
      </c>
      <c r="AV480" s="145" t="s">
        <v>141</v>
      </c>
      <c r="AW480" s="145" t="s">
        <v>100</v>
      </c>
      <c r="AX480" s="145" t="s">
        <v>26</v>
      </c>
      <c r="AY480" s="145" t="s">
        <v>135</v>
      </c>
    </row>
    <row r="481" spans="2:65" s="6" customFormat="1" ht="15.75" customHeight="1">
      <c r="B481" s="23"/>
      <c r="C481" s="150" t="s">
        <v>589</v>
      </c>
      <c r="D481" s="150" t="s">
        <v>262</v>
      </c>
      <c r="E481" s="151" t="s">
        <v>590</v>
      </c>
      <c r="F481" s="152" t="s">
        <v>591</v>
      </c>
      <c r="G481" s="153" t="s">
        <v>178</v>
      </c>
      <c r="H481" s="154">
        <v>28</v>
      </c>
      <c r="I481" s="155"/>
      <c r="J481" s="156">
        <f>ROUND($I$481*$H$481,2)</f>
        <v>0</v>
      </c>
      <c r="K481" s="152" t="s">
        <v>150</v>
      </c>
      <c r="L481" s="157"/>
      <c r="M481" s="158"/>
      <c r="N481" s="159" t="s">
        <v>52</v>
      </c>
      <c r="Q481" s="127">
        <v>7E-05</v>
      </c>
      <c r="R481" s="127">
        <f>$Q$481*$H$481</f>
        <v>0.00196</v>
      </c>
      <c r="S481" s="127">
        <v>0</v>
      </c>
      <c r="T481" s="128">
        <f>$S$481*$H$481</f>
        <v>0</v>
      </c>
      <c r="AR481" s="77" t="s">
        <v>335</v>
      </c>
      <c r="AT481" s="77" t="s">
        <v>262</v>
      </c>
      <c r="AU481" s="77" t="s">
        <v>25</v>
      </c>
      <c r="AY481" s="6" t="s">
        <v>135</v>
      </c>
      <c r="BE481" s="129">
        <f>IF($N$481="základní",$J$481,0)</f>
        <v>0</v>
      </c>
      <c r="BF481" s="129">
        <f>IF($N$481="snížená",$J$481,0)</f>
        <v>0</v>
      </c>
      <c r="BG481" s="129">
        <f>IF($N$481="zákl. přenesená",$J$481,0)</f>
        <v>0</v>
      </c>
      <c r="BH481" s="129">
        <f>IF($N$481="sníž. přenesená",$J$481,0)</f>
        <v>0</v>
      </c>
      <c r="BI481" s="129">
        <f>IF($N$481="nulová",$J$481,0)</f>
        <v>0</v>
      </c>
      <c r="BJ481" s="77" t="s">
        <v>26</v>
      </c>
      <c r="BK481" s="129">
        <f>ROUND($I$481*$H$481,2)</f>
        <v>0</v>
      </c>
      <c r="BL481" s="77" t="s">
        <v>233</v>
      </c>
      <c r="BM481" s="77" t="s">
        <v>592</v>
      </c>
    </row>
    <row r="482" spans="2:47" s="6" customFormat="1" ht="27" customHeight="1">
      <c r="B482" s="23"/>
      <c r="D482" s="130" t="s">
        <v>143</v>
      </c>
      <c r="F482" s="131" t="s">
        <v>593</v>
      </c>
      <c r="L482" s="23"/>
      <c r="M482" s="49"/>
      <c r="T482" s="50"/>
      <c r="AT482" s="6" t="s">
        <v>143</v>
      </c>
      <c r="AU482" s="6" t="s">
        <v>25</v>
      </c>
    </row>
    <row r="483" spans="2:65" s="6" customFormat="1" ht="15.75" customHeight="1">
      <c r="B483" s="23"/>
      <c r="C483" s="150" t="s">
        <v>594</v>
      </c>
      <c r="D483" s="150" t="s">
        <v>262</v>
      </c>
      <c r="E483" s="151" t="s">
        <v>595</v>
      </c>
      <c r="F483" s="152" t="s">
        <v>596</v>
      </c>
      <c r="G483" s="153" t="s">
        <v>397</v>
      </c>
      <c r="H483" s="154">
        <v>1</v>
      </c>
      <c r="I483" s="155"/>
      <c r="J483" s="156">
        <f>ROUND($I$483*$H$483,2)</f>
        <v>0</v>
      </c>
      <c r="K483" s="120" t="s">
        <v>150</v>
      </c>
      <c r="L483" s="157"/>
      <c r="M483" s="158"/>
      <c r="N483" s="159" t="s">
        <v>52</v>
      </c>
      <c r="Q483" s="127">
        <v>0</v>
      </c>
      <c r="R483" s="127">
        <f>$Q$483*$H$483</f>
        <v>0</v>
      </c>
      <c r="S483" s="127">
        <v>0</v>
      </c>
      <c r="T483" s="128">
        <f>$S$483*$H$483</f>
        <v>0</v>
      </c>
      <c r="AR483" s="77" t="s">
        <v>335</v>
      </c>
      <c r="AT483" s="77" t="s">
        <v>262</v>
      </c>
      <c r="AU483" s="77" t="s">
        <v>25</v>
      </c>
      <c r="AY483" s="6" t="s">
        <v>135</v>
      </c>
      <c r="BE483" s="129">
        <f>IF($N$483="základní",$J$483,0)</f>
        <v>0</v>
      </c>
      <c r="BF483" s="129">
        <f>IF($N$483="snížená",$J$483,0)</f>
        <v>0</v>
      </c>
      <c r="BG483" s="129">
        <f>IF($N$483="zákl. přenesená",$J$483,0)</f>
        <v>0</v>
      </c>
      <c r="BH483" s="129">
        <f>IF($N$483="sníž. přenesená",$J$483,0)</f>
        <v>0</v>
      </c>
      <c r="BI483" s="129">
        <f>IF($N$483="nulová",$J$483,0)</f>
        <v>0</v>
      </c>
      <c r="BJ483" s="77" t="s">
        <v>26</v>
      </c>
      <c r="BK483" s="129">
        <f>ROUND($I$483*$H$483,2)</f>
        <v>0</v>
      </c>
      <c r="BL483" s="77" t="s">
        <v>233</v>
      </c>
      <c r="BM483" s="77" t="s">
        <v>597</v>
      </c>
    </row>
    <row r="484" spans="2:47" s="6" customFormat="1" ht="16.5" customHeight="1">
      <c r="B484" s="23"/>
      <c r="D484" s="130" t="s">
        <v>143</v>
      </c>
      <c r="F484" s="131" t="s">
        <v>596</v>
      </c>
      <c r="L484" s="23"/>
      <c r="M484" s="49"/>
      <c r="T484" s="50"/>
      <c r="AT484" s="6" t="s">
        <v>143</v>
      </c>
      <c r="AU484" s="6" t="s">
        <v>25</v>
      </c>
    </row>
    <row r="485" spans="2:51" s="6" customFormat="1" ht="15.75" customHeight="1">
      <c r="B485" s="138"/>
      <c r="D485" s="133" t="s">
        <v>144</v>
      </c>
      <c r="E485" s="139"/>
      <c r="F485" s="140" t="s">
        <v>26</v>
      </c>
      <c r="H485" s="141">
        <v>1</v>
      </c>
      <c r="L485" s="138"/>
      <c r="M485" s="142"/>
      <c r="T485" s="143"/>
      <c r="AT485" s="139" t="s">
        <v>144</v>
      </c>
      <c r="AU485" s="139" t="s">
        <v>25</v>
      </c>
      <c r="AV485" s="139" t="s">
        <v>25</v>
      </c>
      <c r="AW485" s="139" t="s">
        <v>100</v>
      </c>
      <c r="AX485" s="139" t="s">
        <v>81</v>
      </c>
      <c r="AY485" s="139" t="s">
        <v>135</v>
      </c>
    </row>
    <row r="486" spans="2:51" s="6" customFormat="1" ht="15.75" customHeight="1">
      <c r="B486" s="144"/>
      <c r="D486" s="133" t="s">
        <v>144</v>
      </c>
      <c r="E486" s="145"/>
      <c r="F486" s="146" t="s">
        <v>147</v>
      </c>
      <c r="H486" s="147">
        <v>1</v>
      </c>
      <c r="L486" s="144"/>
      <c r="M486" s="148"/>
      <c r="T486" s="149"/>
      <c r="AT486" s="145" t="s">
        <v>144</v>
      </c>
      <c r="AU486" s="145" t="s">
        <v>25</v>
      </c>
      <c r="AV486" s="145" t="s">
        <v>141</v>
      </c>
      <c r="AW486" s="145" t="s">
        <v>100</v>
      </c>
      <c r="AX486" s="145" t="s">
        <v>26</v>
      </c>
      <c r="AY486" s="145" t="s">
        <v>135</v>
      </c>
    </row>
    <row r="487" spans="2:65" s="6" customFormat="1" ht="15.75" customHeight="1">
      <c r="B487" s="23"/>
      <c r="C487" s="150" t="s">
        <v>598</v>
      </c>
      <c r="D487" s="150" t="s">
        <v>262</v>
      </c>
      <c r="E487" s="151" t="s">
        <v>599</v>
      </c>
      <c r="F487" s="152" t="s">
        <v>600</v>
      </c>
      <c r="G487" s="153" t="s">
        <v>178</v>
      </c>
      <c r="H487" s="154">
        <v>28</v>
      </c>
      <c r="I487" s="155"/>
      <c r="J487" s="156">
        <f>ROUND($I$487*$H$487,2)</f>
        <v>0</v>
      </c>
      <c r="K487" s="120" t="s">
        <v>150</v>
      </c>
      <c r="L487" s="157"/>
      <c r="M487" s="158"/>
      <c r="N487" s="159" t="s">
        <v>52</v>
      </c>
      <c r="Q487" s="127">
        <v>0</v>
      </c>
      <c r="R487" s="127">
        <f>$Q$487*$H$487</f>
        <v>0</v>
      </c>
      <c r="S487" s="127">
        <v>0</v>
      </c>
      <c r="T487" s="128">
        <f>$S$487*$H$487</f>
        <v>0</v>
      </c>
      <c r="AR487" s="77" t="s">
        <v>335</v>
      </c>
      <c r="AT487" s="77" t="s">
        <v>262</v>
      </c>
      <c r="AU487" s="77" t="s">
        <v>25</v>
      </c>
      <c r="AY487" s="6" t="s">
        <v>135</v>
      </c>
      <c r="BE487" s="129">
        <f>IF($N$487="základní",$J$487,0)</f>
        <v>0</v>
      </c>
      <c r="BF487" s="129">
        <f>IF($N$487="snížená",$J$487,0)</f>
        <v>0</v>
      </c>
      <c r="BG487" s="129">
        <f>IF($N$487="zákl. přenesená",$J$487,0)</f>
        <v>0</v>
      </c>
      <c r="BH487" s="129">
        <f>IF($N$487="sníž. přenesená",$J$487,0)</f>
        <v>0</v>
      </c>
      <c r="BI487" s="129">
        <f>IF($N$487="nulová",$J$487,0)</f>
        <v>0</v>
      </c>
      <c r="BJ487" s="77" t="s">
        <v>26</v>
      </c>
      <c r="BK487" s="129">
        <f>ROUND($I$487*$H$487,2)</f>
        <v>0</v>
      </c>
      <c r="BL487" s="77" t="s">
        <v>233</v>
      </c>
      <c r="BM487" s="77" t="s">
        <v>601</v>
      </c>
    </row>
    <row r="488" spans="2:47" s="6" customFormat="1" ht="16.5" customHeight="1">
      <c r="B488" s="23"/>
      <c r="D488" s="130" t="s">
        <v>143</v>
      </c>
      <c r="F488" s="131" t="s">
        <v>600</v>
      </c>
      <c r="L488" s="23"/>
      <c r="M488" s="49"/>
      <c r="T488" s="50"/>
      <c r="AT488" s="6" t="s">
        <v>143</v>
      </c>
      <c r="AU488" s="6" t="s">
        <v>25</v>
      </c>
    </row>
    <row r="489" spans="2:65" s="6" customFormat="1" ht="15.75" customHeight="1">
      <c r="B489" s="23"/>
      <c r="C489" s="150" t="s">
        <v>602</v>
      </c>
      <c r="D489" s="150" t="s">
        <v>262</v>
      </c>
      <c r="E489" s="151" t="s">
        <v>603</v>
      </c>
      <c r="F489" s="152" t="s">
        <v>604</v>
      </c>
      <c r="G489" s="153" t="s">
        <v>178</v>
      </c>
      <c r="H489" s="154">
        <v>28</v>
      </c>
      <c r="I489" s="155"/>
      <c r="J489" s="156">
        <f>ROUND($I$489*$H$489,2)</f>
        <v>0</v>
      </c>
      <c r="K489" s="120" t="s">
        <v>150</v>
      </c>
      <c r="L489" s="157"/>
      <c r="M489" s="158"/>
      <c r="N489" s="159" t="s">
        <v>52</v>
      </c>
      <c r="Q489" s="127">
        <v>0</v>
      </c>
      <c r="R489" s="127">
        <f>$Q$489*$H$489</f>
        <v>0</v>
      </c>
      <c r="S489" s="127">
        <v>0</v>
      </c>
      <c r="T489" s="128">
        <f>$S$489*$H$489</f>
        <v>0</v>
      </c>
      <c r="AR489" s="77" t="s">
        <v>335</v>
      </c>
      <c r="AT489" s="77" t="s">
        <v>262</v>
      </c>
      <c r="AU489" s="77" t="s">
        <v>25</v>
      </c>
      <c r="AY489" s="6" t="s">
        <v>135</v>
      </c>
      <c r="BE489" s="129">
        <f>IF($N$489="základní",$J$489,0)</f>
        <v>0</v>
      </c>
      <c r="BF489" s="129">
        <f>IF($N$489="snížená",$J$489,0)</f>
        <v>0</v>
      </c>
      <c r="BG489" s="129">
        <f>IF($N$489="zákl. přenesená",$J$489,0)</f>
        <v>0</v>
      </c>
      <c r="BH489" s="129">
        <f>IF($N$489="sníž. přenesená",$J$489,0)</f>
        <v>0</v>
      </c>
      <c r="BI489" s="129">
        <f>IF($N$489="nulová",$J$489,0)</f>
        <v>0</v>
      </c>
      <c r="BJ489" s="77" t="s">
        <v>26</v>
      </c>
      <c r="BK489" s="129">
        <f>ROUND($I$489*$H$489,2)</f>
        <v>0</v>
      </c>
      <c r="BL489" s="77" t="s">
        <v>233</v>
      </c>
      <c r="BM489" s="77" t="s">
        <v>605</v>
      </c>
    </row>
    <row r="490" spans="2:47" s="6" customFormat="1" ht="16.5" customHeight="1">
      <c r="B490" s="23"/>
      <c r="D490" s="130" t="s">
        <v>143</v>
      </c>
      <c r="F490" s="131" t="s">
        <v>604</v>
      </c>
      <c r="L490" s="23"/>
      <c r="M490" s="49"/>
      <c r="T490" s="50"/>
      <c r="AT490" s="6" t="s">
        <v>143</v>
      </c>
      <c r="AU490" s="6" t="s">
        <v>25</v>
      </c>
    </row>
    <row r="491" spans="2:51" s="6" customFormat="1" ht="15.75" customHeight="1">
      <c r="B491" s="138"/>
      <c r="D491" s="133" t="s">
        <v>144</v>
      </c>
      <c r="E491" s="139"/>
      <c r="F491" s="140" t="s">
        <v>308</v>
      </c>
      <c r="H491" s="141">
        <v>28</v>
      </c>
      <c r="L491" s="138"/>
      <c r="M491" s="142"/>
      <c r="T491" s="143"/>
      <c r="AT491" s="139" t="s">
        <v>144</v>
      </c>
      <c r="AU491" s="139" t="s">
        <v>25</v>
      </c>
      <c r="AV491" s="139" t="s">
        <v>25</v>
      </c>
      <c r="AW491" s="139" t="s">
        <v>100</v>
      </c>
      <c r="AX491" s="139" t="s">
        <v>26</v>
      </c>
      <c r="AY491" s="139" t="s">
        <v>135</v>
      </c>
    </row>
    <row r="492" spans="2:65" s="6" customFormat="1" ht="15.75" customHeight="1">
      <c r="B492" s="23"/>
      <c r="C492" s="150" t="s">
        <v>606</v>
      </c>
      <c r="D492" s="150" t="s">
        <v>262</v>
      </c>
      <c r="E492" s="151" t="s">
        <v>607</v>
      </c>
      <c r="F492" s="152" t="s">
        <v>608</v>
      </c>
      <c r="G492" s="153" t="s">
        <v>397</v>
      </c>
      <c r="H492" s="154">
        <v>3</v>
      </c>
      <c r="I492" s="155"/>
      <c r="J492" s="156">
        <f>ROUND($I$492*$H$492,2)</f>
        <v>0</v>
      </c>
      <c r="K492" s="120" t="s">
        <v>150</v>
      </c>
      <c r="L492" s="157"/>
      <c r="M492" s="158"/>
      <c r="N492" s="159" t="s">
        <v>52</v>
      </c>
      <c r="Q492" s="127">
        <v>0</v>
      </c>
      <c r="R492" s="127">
        <f>$Q$492*$H$492</f>
        <v>0</v>
      </c>
      <c r="S492" s="127">
        <v>0</v>
      </c>
      <c r="T492" s="128">
        <f>$S$492*$H$492</f>
        <v>0</v>
      </c>
      <c r="AR492" s="77" t="s">
        <v>335</v>
      </c>
      <c r="AT492" s="77" t="s">
        <v>262</v>
      </c>
      <c r="AU492" s="77" t="s">
        <v>25</v>
      </c>
      <c r="AY492" s="6" t="s">
        <v>135</v>
      </c>
      <c r="BE492" s="129">
        <f>IF($N$492="základní",$J$492,0)</f>
        <v>0</v>
      </c>
      <c r="BF492" s="129">
        <f>IF($N$492="snížená",$J$492,0)</f>
        <v>0</v>
      </c>
      <c r="BG492" s="129">
        <f>IF($N$492="zákl. přenesená",$J$492,0)</f>
        <v>0</v>
      </c>
      <c r="BH492" s="129">
        <f>IF($N$492="sníž. přenesená",$J$492,0)</f>
        <v>0</v>
      </c>
      <c r="BI492" s="129">
        <f>IF($N$492="nulová",$J$492,0)</f>
        <v>0</v>
      </c>
      <c r="BJ492" s="77" t="s">
        <v>26</v>
      </c>
      <c r="BK492" s="129">
        <f>ROUND($I$492*$H$492,2)</f>
        <v>0</v>
      </c>
      <c r="BL492" s="77" t="s">
        <v>233</v>
      </c>
      <c r="BM492" s="77" t="s">
        <v>609</v>
      </c>
    </row>
    <row r="493" spans="2:47" s="6" customFormat="1" ht="16.5" customHeight="1">
      <c r="B493" s="23"/>
      <c r="D493" s="130" t="s">
        <v>143</v>
      </c>
      <c r="F493" s="131" t="s">
        <v>608</v>
      </c>
      <c r="L493" s="23"/>
      <c r="M493" s="49"/>
      <c r="T493" s="50"/>
      <c r="AT493" s="6" t="s">
        <v>143</v>
      </c>
      <c r="AU493" s="6" t="s">
        <v>25</v>
      </c>
    </row>
    <row r="494" spans="2:51" s="6" customFormat="1" ht="15.75" customHeight="1">
      <c r="B494" s="138"/>
      <c r="D494" s="133" t="s">
        <v>144</v>
      </c>
      <c r="E494" s="139"/>
      <c r="F494" s="140" t="s">
        <v>155</v>
      </c>
      <c r="H494" s="141">
        <v>3</v>
      </c>
      <c r="L494" s="138"/>
      <c r="M494" s="142"/>
      <c r="T494" s="143"/>
      <c r="AT494" s="139" t="s">
        <v>144</v>
      </c>
      <c r="AU494" s="139" t="s">
        <v>25</v>
      </c>
      <c r="AV494" s="139" t="s">
        <v>25</v>
      </c>
      <c r="AW494" s="139" t="s">
        <v>100</v>
      </c>
      <c r="AX494" s="139" t="s">
        <v>81</v>
      </c>
      <c r="AY494" s="139" t="s">
        <v>135</v>
      </c>
    </row>
    <row r="495" spans="2:51" s="6" customFormat="1" ht="15.75" customHeight="1">
      <c r="B495" s="144"/>
      <c r="D495" s="133" t="s">
        <v>144</v>
      </c>
      <c r="E495" s="145"/>
      <c r="F495" s="146" t="s">
        <v>147</v>
      </c>
      <c r="H495" s="147">
        <v>3</v>
      </c>
      <c r="L495" s="144"/>
      <c r="M495" s="148"/>
      <c r="T495" s="149"/>
      <c r="AT495" s="145" t="s">
        <v>144</v>
      </c>
      <c r="AU495" s="145" t="s">
        <v>25</v>
      </c>
      <c r="AV495" s="145" t="s">
        <v>141</v>
      </c>
      <c r="AW495" s="145" t="s">
        <v>100</v>
      </c>
      <c r="AX495" s="145" t="s">
        <v>26</v>
      </c>
      <c r="AY495" s="145" t="s">
        <v>135</v>
      </c>
    </row>
    <row r="496" spans="2:63" s="107" customFormat="1" ht="30.75" customHeight="1">
      <c r="B496" s="108"/>
      <c r="D496" s="109" t="s">
        <v>80</v>
      </c>
      <c r="E496" s="116" t="s">
        <v>610</v>
      </c>
      <c r="F496" s="116" t="s">
        <v>611</v>
      </c>
      <c r="J496" s="117">
        <f>$BK$496</f>
        <v>0</v>
      </c>
      <c r="L496" s="108"/>
      <c r="M496" s="112"/>
      <c r="P496" s="113">
        <f>SUM($P$497:$P$506)</f>
        <v>0</v>
      </c>
      <c r="R496" s="113">
        <f>SUM($R$497:$R$506)</f>
        <v>0</v>
      </c>
      <c r="T496" s="114">
        <f>SUM($T$497:$T$506)</f>
        <v>0</v>
      </c>
      <c r="AR496" s="109" t="s">
        <v>25</v>
      </c>
      <c r="AT496" s="109" t="s">
        <v>80</v>
      </c>
      <c r="AU496" s="109" t="s">
        <v>26</v>
      </c>
      <c r="AY496" s="109" t="s">
        <v>135</v>
      </c>
      <c r="BK496" s="115">
        <f>SUM($BK$497:$BK$506)</f>
        <v>0</v>
      </c>
    </row>
    <row r="497" spans="2:65" s="6" customFormat="1" ht="15.75" customHeight="1">
      <c r="B497" s="23"/>
      <c r="C497" s="118" t="s">
        <v>612</v>
      </c>
      <c r="D497" s="118" t="s">
        <v>137</v>
      </c>
      <c r="E497" s="119" t="s">
        <v>613</v>
      </c>
      <c r="F497" s="120" t="s">
        <v>614</v>
      </c>
      <c r="G497" s="121" t="s">
        <v>397</v>
      </c>
      <c r="H497" s="122">
        <v>3</v>
      </c>
      <c r="I497" s="123"/>
      <c r="J497" s="124">
        <f>ROUND($I$497*$H$497,2)</f>
        <v>0</v>
      </c>
      <c r="K497" s="120" t="s">
        <v>150</v>
      </c>
      <c r="L497" s="23"/>
      <c r="M497" s="125"/>
      <c r="N497" s="126" t="s">
        <v>52</v>
      </c>
      <c r="Q497" s="127">
        <v>0</v>
      </c>
      <c r="R497" s="127">
        <f>$Q$497*$H$497</f>
        <v>0</v>
      </c>
      <c r="S497" s="127">
        <v>0</v>
      </c>
      <c r="T497" s="128">
        <f>$S$497*$H$497</f>
        <v>0</v>
      </c>
      <c r="AR497" s="77" t="s">
        <v>233</v>
      </c>
      <c r="AT497" s="77" t="s">
        <v>137</v>
      </c>
      <c r="AU497" s="77" t="s">
        <v>25</v>
      </c>
      <c r="AY497" s="6" t="s">
        <v>135</v>
      </c>
      <c r="BE497" s="129">
        <f>IF($N$497="základní",$J$497,0)</f>
        <v>0</v>
      </c>
      <c r="BF497" s="129">
        <f>IF($N$497="snížená",$J$497,0)</f>
        <v>0</v>
      </c>
      <c r="BG497" s="129">
        <f>IF($N$497="zákl. přenesená",$J$497,0)</f>
        <v>0</v>
      </c>
      <c r="BH497" s="129">
        <f>IF($N$497="sníž. přenesená",$J$497,0)</f>
        <v>0</v>
      </c>
      <c r="BI497" s="129">
        <f>IF($N$497="nulová",$J$497,0)</f>
        <v>0</v>
      </c>
      <c r="BJ497" s="77" t="s">
        <v>26</v>
      </c>
      <c r="BK497" s="129">
        <f>ROUND($I$497*$H$497,2)</f>
        <v>0</v>
      </c>
      <c r="BL497" s="77" t="s">
        <v>233</v>
      </c>
      <c r="BM497" s="77" t="s">
        <v>615</v>
      </c>
    </row>
    <row r="498" spans="2:47" s="6" customFormat="1" ht="16.5" customHeight="1">
      <c r="B498" s="23"/>
      <c r="D498" s="130" t="s">
        <v>143</v>
      </c>
      <c r="F498" s="131" t="s">
        <v>616</v>
      </c>
      <c r="L498" s="23"/>
      <c r="M498" s="49"/>
      <c r="T498" s="50"/>
      <c r="AT498" s="6" t="s">
        <v>143</v>
      </c>
      <c r="AU498" s="6" t="s">
        <v>25</v>
      </c>
    </row>
    <row r="499" spans="2:51" s="6" customFormat="1" ht="15.75" customHeight="1">
      <c r="B499" s="132"/>
      <c r="D499" s="133" t="s">
        <v>144</v>
      </c>
      <c r="E499" s="134"/>
      <c r="F499" s="135" t="s">
        <v>188</v>
      </c>
      <c r="H499" s="134"/>
      <c r="L499" s="132"/>
      <c r="M499" s="136"/>
      <c r="T499" s="137"/>
      <c r="AT499" s="134" t="s">
        <v>144</v>
      </c>
      <c r="AU499" s="134" t="s">
        <v>25</v>
      </c>
      <c r="AV499" s="134" t="s">
        <v>26</v>
      </c>
      <c r="AW499" s="134" t="s">
        <v>100</v>
      </c>
      <c r="AX499" s="134" t="s">
        <v>81</v>
      </c>
      <c r="AY499" s="134" t="s">
        <v>135</v>
      </c>
    </row>
    <row r="500" spans="2:51" s="6" customFormat="1" ht="15.75" customHeight="1">
      <c r="B500" s="138"/>
      <c r="D500" s="133" t="s">
        <v>144</v>
      </c>
      <c r="E500" s="139"/>
      <c r="F500" s="140" t="s">
        <v>617</v>
      </c>
      <c r="H500" s="141">
        <v>3</v>
      </c>
      <c r="L500" s="138"/>
      <c r="M500" s="142"/>
      <c r="T500" s="143"/>
      <c r="AT500" s="139" t="s">
        <v>144</v>
      </c>
      <c r="AU500" s="139" t="s">
        <v>25</v>
      </c>
      <c r="AV500" s="139" t="s">
        <v>25</v>
      </c>
      <c r="AW500" s="139" t="s">
        <v>100</v>
      </c>
      <c r="AX500" s="139" t="s">
        <v>81</v>
      </c>
      <c r="AY500" s="139" t="s">
        <v>135</v>
      </c>
    </row>
    <row r="501" spans="2:51" s="6" customFormat="1" ht="15.75" customHeight="1">
      <c r="B501" s="144"/>
      <c r="D501" s="133" t="s">
        <v>144</v>
      </c>
      <c r="E501" s="145"/>
      <c r="F501" s="146" t="s">
        <v>147</v>
      </c>
      <c r="H501" s="147">
        <v>3</v>
      </c>
      <c r="L501" s="144"/>
      <c r="M501" s="148"/>
      <c r="T501" s="149"/>
      <c r="AT501" s="145" t="s">
        <v>144</v>
      </c>
      <c r="AU501" s="145" t="s">
        <v>25</v>
      </c>
      <c r="AV501" s="145" t="s">
        <v>141</v>
      </c>
      <c r="AW501" s="145" t="s">
        <v>100</v>
      </c>
      <c r="AX501" s="145" t="s">
        <v>26</v>
      </c>
      <c r="AY501" s="145" t="s">
        <v>135</v>
      </c>
    </row>
    <row r="502" spans="2:65" s="6" customFormat="1" ht="15.75" customHeight="1">
      <c r="B502" s="23"/>
      <c r="C502" s="118" t="s">
        <v>181</v>
      </c>
      <c r="D502" s="118" t="s">
        <v>137</v>
      </c>
      <c r="E502" s="119" t="s">
        <v>618</v>
      </c>
      <c r="F502" s="120" t="s">
        <v>619</v>
      </c>
      <c r="G502" s="121" t="s">
        <v>397</v>
      </c>
      <c r="H502" s="122">
        <v>6</v>
      </c>
      <c r="I502" s="123"/>
      <c r="J502" s="124">
        <f>ROUND($I$502*$H$502,2)</f>
        <v>0</v>
      </c>
      <c r="K502" s="120" t="s">
        <v>150</v>
      </c>
      <c r="L502" s="23"/>
      <c r="M502" s="125"/>
      <c r="N502" s="126" t="s">
        <v>52</v>
      </c>
      <c r="Q502" s="127">
        <v>0</v>
      </c>
      <c r="R502" s="127">
        <f>$Q$502*$H$502</f>
        <v>0</v>
      </c>
      <c r="S502" s="127">
        <v>0</v>
      </c>
      <c r="T502" s="128">
        <f>$S$502*$H$502</f>
        <v>0</v>
      </c>
      <c r="AR502" s="77" t="s">
        <v>233</v>
      </c>
      <c r="AT502" s="77" t="s">
        <v>137</v>
      </c>
      <c r="AU502" s="77" t="s">
        <v>25</v>
      </c>
      <c r="AY502" s="6" t="s">
        <v>135</v>
      </c>
      <c r="BE502" s="129">
        <f>IF($N$502="základní",$J$502,0)</f>
        <v>0</v>
      </c>
      <c r="BF502" s="129">
        <f>IF($N$502="snížená",$J$502,0)</f>
        <v>0</v>
      </c>
      <c r="BG502" s="129">
        <f>IF($N$502="zákl. přenesená",$J$502,0)</f>
        <v>0</v>
      </c>
      <c r="BH502" s="129">
        <f>IF($N$502="sníž. přenesená",$J$502,0)</f>
        <v>0</v>
      </c>
      <c r="BI502" s="129">
        <f>IF($N$502="nulová",$J$502,0)</f>
        <v>0</v>
      </c>
      <c r="BJ502" s="77" t="s">
        <v>26</v>
      </c>
      <c r="BK502" s="129">
        <f>ROUND($I$502*$H$502,2)</f>
        <v>0</v>
      </c>
      <c r="BL502" s="77" t="s">
        <v>233</v>
      </c>
      <c r="BM502" s="77" t="s">
        <v>620</v>
      </c>
    </row>
    <row r="503" spans="2:47" s="6" customFormat="1" ht="27" customHeight="1">
      <c r="B503" s="23"/>
      <c r="D503" s="130" t="s">
        <v>143</v>
      </c>
      <c r="F503" s="131" t="s">
        <v>621</v>
      </c>
      <c r="L503" s="23"/>
      <c r="M503" s="49"/>
      <c r="T503" s="50"/>
      <c r="AT503" s="6" t="s">
        <v>143</v>
      </c>
      <c r="AU503" s="6" t="s">
        <v>25</v>
      </c>
    </row>
    <row r="504" spans="2:51" s="6" customFormat="1" ht="15.75" customHeight="1">
      <c r="B504" s="132"/>
      <c r="D504" s="133" t="s">
        <v>144</v>
      </c>
      <c r="E504" s="134"/>
      <c r="F504" s="135" t="s">
        <v>188</v>
      </c>
      <c r="H504" s="134"/>
      <c r="L504" s="132"/>
      <c r="M504" s="136"/>
      <c r="T504" s="137"/>
      <c r="AT504" s="134" t="s">
        <v>144</v>
      </c>
      <c r="AU504" s="134" t="s">
        <v>25</v>
      </c>
      <c r="AV504" s="134" t="s">
        <v>26</v>
      </c>
      <c r="AW504" s="134" t="s">
        <v>100</v>
      </c>
      <c r="AX504" s="134" t="s">
        <v>81</v>
      </c>
      <c r="AY504" s="134" t="s">
        <v>135</v>
      </c>
    </row>
    <row r="505" spans="2:51" s="6" customFormat="1" ht="15.75" customHeight="1">
      <c r="B505" s="138"/>
      <c r="D505" s="133" t="s">
        <v>144</v>
      </c>
      <c r="E505" s="139"/>
      <c r="F505" s="140" t="s">
        <v>622</v>
      </c>
      <c r="H505" s="141">
        <v>6</v>
      </c>
      <c r="L505" s="138"/>
      <c r="M505" s="142"/>
      <c r="T505" s="143"/>
      <c r="AT505" s="139" t="s">
        <v>144</v>
      </c>
      <c r="AU505" s="139" t="s">
        <v>25</v>
      </c>
      <c r="AV505" s="139" t="s">
        <v>25</v>
      </c>
      <c r="AW505" s="139" t="s">
        <v>100</v>
      </c>
      <c r="AX505" s="139" t="s">
        <v>81</v>
      </c>
      <c r="AY505" s="139" t="s">
        <v>135</v>
      </c>
    </row>
    <row r="506" spans="2:51" s="6" customFormat="1" ht="15.75" customHeight="1">
      <c r="B506" s="144"/>
      <c r="D506" s="133" t="s">
        <v>144</v>
      </c>
      <c r="E506" s="145"/>
      <c r="F506" s="146" t="s">
        <v>147</v>
      </c>
      <c r="H506" s="147">
        <v>6</v>
      </c>
      <c r="L506" s="144"/>
      <c r="M506" s="148"/>
      <c r="T506" s="149"/>
      <c r="AT506" s="145" t="s">
        <v>144</v>
      </c>
      <c r="AU506" s="145" t="s">
        <v>25</v>
      </c>
      <c r="AV506" s="145" t="s">
        <v>141</v>
      </c>
      <c r="AW506" s="145" t="s">
        <v>100</v>
      </c>
      <c r="AX506" s="145" t="s">
        <v>26</v>
      </c>
      <c r="AY506" s="145" t="s">
        <v>135</v>
      </c>
    </row>
    <row r="507" spans="2:63" s="107" customFormat="1" ht="30.75" customHeight="1">
      <c r="B507" s="108"/>
      <c r="D507" s="109" t="s">
        <v>80</v>
      </c>
      <c r="E507" s="116" t="s">
        <v>623</v>
      </c>
      <c r="F507" s="116" t="s">
        <v>624</v>
      </c>
      <c r="J507" s="117">
        <f>$BK$507</f>
        <v>0</v>
      </c>
      <c r="L507" s="108"/>
      <c r="M507" s="112"/>
      <c r="P507" s="113">
        <f>SUM($P$508:$P$523)</f>
        <v>0</v>
      </c>
      <c r="R507" s="113">
        <f>SUM($R$508:$R$523)</f>
        <v>0</v>
      </c>
      <c r="T507" s="114">
        <f>SUM($T$508:$T$523)</f>
        <v>0</v>
      </c>
      <c r="AR507" s="109" t="s">
        <v>25</v>
      </c>
      <c r="AT507" s="109" t="s">
        <v>80</v>
      </c>
      <c r="AU507" s="109" t="s">
        <v>26</v>
      </c>
      <c r="AY507" s="109" t="s">
        <v>135</v>
      </c>
      <c r="BK507" s="115">
        <f>SUM($BK$508:$BK$523)</f>
        <v>0</v>
      </c>
    </row>
    <row r="508" spans="2:65" s="6" customFormat="1" ht="15.75" customHeight="1">
      <c r="B508" s="23"/>
      <c r="C508" s="118" t="s">
        <v>625</v>
      </c>
      <c r="D508" s="118" t="s">
        <v>137</v>
      </c>
      <c r="E508" s="119" t="s">
        <v>626</v>
      </c>
      <c r="F508" s="120" t="s">
        <v>627</v>
      </c>
      <c r="G508" s="121" t="s">
        <v>397</v>
      </c>
      <c r="H508" s="122">
        <v>3</v>
      </c>
      <c r="I508" s="123"/>
      <c r="J508" s="124">
        <f>ROUND($I$508*$H$508,2)</f>
        <v>0</v>
      </c>
      <c r="K508" s="120" t="s">
        <v>150</v>
      </c>
      <c r="L508" s="23"/>
      <c r="M508" s="125"/>
      <c r="N508" s="126" t="s">
        <v>52</v>
      </c>
      <c r="Q508" s="127">
        <v>0</v>
      </c>
      <c r="R508" s="127">
        <f>$Q$508*$H$508</f>
        <v>0</v>
      </c>
      <c r="S508" s="127">
        <v>0</v>
      </c>
      <c r="T508" s="128">
        <f>$S$508*$H$508</f>
        <v>0</v>
      </c>
      <c r="AR508" s="77" t="s">
        <v>233</v>
      </c>
      <c r="AT508" s="77" t="s">
        <v>137</v>
      </c>
      <c r="AU508" s="77" t="s">
        <v>25</v>
      </c>
      <c r="AY508" s="6" t="s">
        <v>135</v>
      </c>
      <c r="BE508" s="129">
        <f>IF($N$508="základní",$J$508,0)</f>
        <v>0</v>
      </c>
      <c r="BF508" s="129">
        <f>IF($N$508="snížená",$J$508,0)</f>
        <v>0</v>
      </c>
      <c r="BG508" s="129">
        <f>IF($N$508="zákl. přenesená",$J$508,0)</f>
        <v>0</v>
      </c>
      <c r="BH508" s="129">
        <f>IF($N$508="sníž. přenesená",$J$508,0)</f>
        <v>0</v>
      </c>
      <c r="BI508" s="129">
        <f>IF($N$508="nulová",$J$508,0)</f>
        <v>0</v>
      </c>
      <c r="BJ508" s="77" t="s">
        <v>26</v>
      </c>
      <c r="BK508" s="129">
        <f>ROUND($I$508*$H$508,2)</f>
        <v>0</v>
      </c>
      <c r="BL508" s="77" t="s">
        <v>233</v>
      </c>
      <c r="BM508" s="77" t="s">
        <v>628</v>
      </c>
    </row>
    <row r="509" spans="2:47" s="6" customFormat="1" ht="16.5" customHeight="1">
      <c r="B509" s="23"/>
      <c r="D509" s="130" t="s">
        <v>143</v>
      </c>
      <c r="F509" s="131" t="s">
        <v>629</v>
      </c>
      <c r="L509" s="23"/>
      <c r="M509" s="49"/>
      <c r="T509" s="50"/>
      <c r="AT509" s="6" t="s">
        <v>143</v>
      </c>
      <c r="AU509" s="6" t="s">
        <v>25</v>
      </c>
    </row>
    <row r="510" spans="2:51" s="6" customFormat="1" ht="15.75" customHeight="1">
      <c r="B510" s="138"/>
      <c r="D510" s="133" t="s">
        <v>144</v>
      </c>
      <c r="E510" s="139"/>
      <c r="F510" s="140" t="s">
        <v>155</v>
      </c>
      <c r="H510" s="141">
        <v>3</v>
      </c>
      <c r="L510" s="138"/>
      <c r="M510" s="142"/>
      <c r="T510" s="143"/>
      <c r="AT510" s="139" t="s">
        <v>144</v>
      </c>
      <c r="AU510" s="139" t="s">
        <v>25</v>
      </c>
      <c r="AV510" s="139" t="s">
        <v>25</v>
      </c>
      <c r="AW510" s="139" t="s">
        <v>100</v>
      </c>
      <c r="AX510" s="139" t="s">
        <v>81</v>
      </c>
      <c r="AY510" s="139" t="s">
        <v>135</v>
      </c>
    </row>
    <row r="511" spans="2:51" s="6" customFormat="1" ht="15.75" customHeight="1">
      <c r="B511" s="144"/>
      <c r="D511" s="133" t="s">
        <v>144</v>
      </c>
      <c r="E511" s="145"/>
      <c r="F511" s="146" t="s">
        <v>147</v>
      </c>
      <c r="H511" s="147">
        <v>3</v>
      </c>
      <c r="L511" s="144"/>
      <c r="M511" s="148"/>
      <c r="T511" s="149"/>
      <c r="AT511" s="145" t="s">
        <v>144</v>
      </c>
      <c r="AU511" s="145" t="s">
        <v>25</v>
      </c>
      <c r="AV511" s="145" t="s">
        <v>141</v>
      </c>
      <c r="AW511" s="145" t="s">
        <v>100</v>
      </c>
      <c r="AX511" s="145" t="s">
        <v>26</v>
      </c>
      <c r="AY511" s="145" t="s">
        <v>135</v>
      </c>
    </row>
    <row r="512" spans="2:65" s="6" customFormat="1" ht="15.75" customHeight="1">
      <c r="B512" s="23"/>
      <c r="C512" s="118" t="s">
        <v>630</v>
      </c>
      <c r="D512" s="118" t="s">
        <v>137</v>
      </c>
      <c r="E512" s="119" t="s">
        <v>631</v>
      </c>
      <c r="F512" s="120" t="s">
        <v>632</v>
      </c>
      <c r="G512" s="121" t="s">
        <v>397</v>
      </c>
      <c r="H512" s="122">
        <v>3</v>
      </c>
      <c r="I512" s="123"/>
      <c r="J512" s="124">
        <f>ROUND($I$512*$H$512,2)</f>
        <v>0</v>
      </c>
      <c r="K512" s="120" t="s">
        <v>150</v>
      </c>
      <c r="L512" s="23"/>
      <c r="M512" s="125"/>
      <c r="N512" s="126" t="s">
        <v>52</v>
      </c>
      <c r="Q512" s="127">
        <v>0</v>
      </c>
      <c r="R512" s="127">
        <f>$Q$512*$H$512</f>
        <v>0</v>
      </c>
      <c r="S512" s="127">
        <v>0</v>
      </c>
      <c r="T512" s="128">
        <f>$S$512*$H$512</f>
        <v>0</v>
      </c>
      <c r="AR512" s="77" t="s">
        <v>233</v>
      </c>
      <c r="AT512" s="77" t="s">
        <v>137</v>
      </c>
      <c r="AU512" s="77" t="s">
        <v>25</v>
      </c>
      <c r="AY512" s="6" t="s">
        <v>135</v>
      </c>
      <c r="BE512" s="129">
        <f>IF($N$512="základní",$J$512,0)</f>
        <v>0</v>
      </c>
      <c r="BF512" s="129">
        <f>IF($N$512="snížená",$J$512,0)</f>
        <v>0</v>
      </c>
      <c r="BG512" s="129">
        <f>IF($N$512="zákl. přenesená",$J$512,0)</f>
        <v>0</v>
      </c>
      <c r="BH512" s="129">
        <f>IF($N$512="sníž. přenesená",$J$512,0)</f>
        <v>0</v>
      </c>
      <c r="BI512" s="129">
        <f>IF($N$512="nulová",$J$512,0)</f>
        <v>0</v>
      </c>
      <c r="BJ512" s="77" t="s">
        <v>26</v>
      </c>
      <c r="BK512" s="129">
        <f>ROUND($I$512*$H$512,2)</f>
        <v>0</v>
      </c>
      <c r="BL512" s="77" t="s">
        <v>233</v>
      </c>
      <c r="BM512" s="77" t="s">
        <v>633</v>
      </c>
    </row>
    <row r="513" spans="2:47" s="6" customFormat="1" ht="16.5" customHeight="1">
      <c r="B513" s="23"/>
      <c r="D513" s="130" t="s">
        <v>143</v>
      </c>
      <c r="F513" s="131" t="s">
        <v>634</v>
      </c>
      <c r="L513" s="23"/>
      <c r="M513" s="49"/>
      <c r="T513" s="50"/>
      <c r="AT513" s="6" t="s">
        <v>143</v>
      </c>
      <c r="AU513" s="6" t="s">
        <v>25</v>
      </c>
    </row>
    <row r="514" spans="2:51" s="6" customFormat="1" ht="15.75" customHeight="1">
      <c r="B514" s="138"/>
      <c r="D514" s="133" t="s">
        <v>144</v>
      </c>
      <c r="E514" s="139"/>
      <c r="F514" s="140" t="s">
        <v>155</v>
      </c>
      <c r="H514" s="141">
        <v>3</v>
      </c>
      <c r="L514" s="138"/>
      <c r="M514" s="142"/>
      <c r="T514" s="143"/>
      <c r="AT514" s="139" t="s">
        <v>144</v>
      </c>
      <c r="AU514" s="139" t="s">
        <v>25</v>
      </c>
      <c r="AV514" s="139" t="s">
        <v>25</v>
      </c>
      <c r="AW514" s="139" t="s">
        <v>100</v>
      </c>
      <c r="AX514" s="139" t="s">
        <v>81</v>
      </c>
      <c r="AY514" s="139" t="s">
        <v>135</v>
      </c>
    </row>
    <row r="515" spans="2:51" s="6" customFormat="1" ht="15.75" customHeight="1">
      <c r="B515" s="144"/>
      <c r="D515" s="133" t="s">
        <v>144</v>
      </c>
      <c r="E515" s="145"/>
      <c r="F515" s="146" t="s">
        <v>147</v>
      </c>
      <c r="H515" s="147">
        <v>3</v>
      </c>
      <c r="L515" s="144"/>
      <c r="M515" s="148"/>
      <c r="T515" s="149"/>
      <c r="AT515" s="145" t="s">
        <v>144</v>
      </c>
      <c r="AU515" s="145" t="s">
        <v>25</v>
      </c>
      <c r="AV515" s="145" t="s">
        <v>141</v>
      </c>
      <c r="AW515" s="145" t="s">
        <v>100</v>
      </c>
      <c r="AX515" s="145" t="s">
        <v>26</v>
      </c>
      <c r="AY515" s="145" t="s">
        <v>135</v>
      </c>
    </row>
    <row r="516" spans="2:65" s="6" customFormat="1" ht="15.75" customHeight="1">
      <c r="B516" s="23"/>
      <c r="C516" s="118" t="s">
        <v>635</v>
      </c>
      <c r="D516" s="118" t="s">
        <v>137</v>
      </c>
      <c r="E516" s="119" t="s">
        <v>636</v>
      </c>
      <c r="F516" s="120" t="s">
        <v>637</v>
      </c>
      <c r="G516" s="121" t="s">
        <v>397</v>
      </c>
      <c r="H516" s="122">
        <v>3</v>
      </c>
      <c r="I516" s="123"/>
      <c r="J516" s="124">
        <f>ROUND($I$516*$H$516,2)</f>
        <v>0</v>
      </c>
      <c r="K516" s="120" t="s">
        <v>150</v>
      </c>
      <c r="L516" s="23"/>
      <c r="M516" s="125"/>
      <c r="N516" s="126" t="s">
        <v>52</v>
      </c>
      <c r="Q516" s="127">
        <v>0</v>
      </c>
      <c r="R516" s="127">
        <f>$Q$516*$H$516</f>
        <v>0</v>
      </c>
      <c r="S516" s="127">
        <v>0</v>
      </c>
      <c r="T516" s="128">
        <f>$S$516*$H$516</f>
        <v>0</v>
      </c>
      <c r="AR516" s="77" t="s">
        <v>233</v>
      </c>
      <c r="AT516" s="77" t="s">
        <v>137</v>
      </c>
      <c r="AU516" s="77" t="s">
        <v>25</v>
      </c>
      <c r="AY516" s="6" t="s">
        <v>135</v>
      </c>
      <c r="BE516" s="129">
        <f>IF($N$516="základní",$J$516,0)</f>
        <v>0</v>
      </c>
      <c r="BF516" s="129">
        <f>IF($N$516="snížená",$J$516,0)</f>
        <v>0</v>
      </c>
      <c r="BG516" s="129">
        <f>IF($N$516="zákl. přenesená",$J$516,0)</f>
        <v>0</v>
      </c>
      <c r="BH516" s="129">
        <f>IF($N$516="sníž. přenesená",$J$516,0)</f>
        <v>0</v>
      </c>
      <c r="BI516" s="129">
        <f>IF($N$516="nulová",$J$516,0)</f>
        <v>0</v>
      </c>
      <c r="BJ516" s="77" t="s">
        <v>26</v>
      </c>
      <c r="BK516" s="129">
        <f>ROUND($I$516*$H$516,2)</f>
        <v>0</v>
      </c>
      <c r="BL516" s="77" t="s">
        <v>233</v>
      </c>
      <c r="BM516" s="77" t="s">
        <v>638</v>
      </c>
    </row>
    <row r="517" spans="2:47" s="6" customFormat="1" ht="16.5" customHeight="1">
      <c r="B517" s="23"/>
      <c r="D517" s="130" t="s">
        <v>143</v>
      </c>
      <c r="F517" s="131" t="s">
        <v>639</v>
      </c>
      <c r="L517" s="23"/>
      <c r="M517" s="49"/>
      <c r="T517" s="50"/>
      <c r="AT517" s="6" t="s">
        <v>143</v>
      </c>
      <c r="AU517" s="6" t="s">
        <v>25</v>
      </c>
    </row>
    <row r="518" spans="2:51" s="6" customFormat="1" ht="15.75" customHeight="1">
      <c r="B518" s="138"/>
      <c r="D518" s="133" t="s">
        <v>144</v>
      </c>
      <c r="E518" s="139"/>
      <c r="F518" s="140" t="s">
        <v>155</v>
      </c>
      <c r="H518" s="141">
        <v>3</v>
      </c>
      <c r="L518" s="138"/>
      <c r="M518" s="142"/>
      <c r="T518" s="143"/>
      <c r="AT518" s="139" t="s">
        <v>144</v>
      </c>
      <c r="AU518" s="139" t="s">
        <v>25</v>
      </c>
      <c r="AV518" s="139" t="s">
        <v>25</v>
      </c>
      <c r="AW518" s="139" t="s">
        <v>100</v>
      </c>
      <c r="AX518" s="139" t="s">
        <v>81</v>
      </c>
      <c r="AY518" s="139" t="s">
        <v>135</v>
      </c>
    </row>
    <row r="519" spans="2:51" s="6" customFormat="1" ht="15.75" customHeight="1">
      <c r="B519" s="144"/>
      <c r="D519" s="133" t="s">
        <v>144</v>
      </c>
      <c r="E519" s="145"/>
      <c r="F519" s="146" t="s">
        <v>147</v>
      </c>
      <c r="H519" s="147">
        <v>3</v>
      </c>
      <c r="L519" s="144"/>
      <c r="M519" s="148"/>
      <c r="T519" s="149"/>
      <c r="AT519" s="145" t="s">
        <v>144</v>
      </c>
      <c r="AU519" s="145" t="s">
        <v>25</v>
      </c>
      <c r="AV519" s="145" t="s">
        <v>141</v>
      </c>
      <c r="AW519" s="145" t="s">
        <v>100</v>
      </c>
      <c r="AX519" s="145" t="s">
        <v>26</v>
      </c>
      <c r="AY519" s="145" t="s">
        <v>135</v>
      </c>
    </row>
    <row r="520" spans="2:65" s="6" customFormat="1" ht="15.75" customHeight="1">
      <c r="B520" s="23"/>
      <c r="C520" s="118" t="s">
        <v>640</v>
      </c>
      <c r="D520" s="118" t="s">
        <v>137</v>
      </c>
      <c r="E520" s="119" t="s">
        <v>641</v>
      </c>
      <c r="F520" s="120" t="s">
        <v>642</v>
      </c>
      <c r="G520" s="121" t="s">
        <v>397</v>
      </c>
      <c r="H520" s="122">
        <v>3</v>
      </c>
      <c r="I520" s="123"/>
      <c r="J520" s="124">
        <f>ROUND($I$520*$H$520,2)</f>
        <v>0</v>
      </c>
      <c r="K520" s="120" t="s">
        <v>150</v>
      </c>
      <c r="L520" s="23"/>
      <c r="M520" s="125"/>
      <c r="N520" s="126" t="s">
        <v>52</v>
      </c>
      <c r="Q520" s="127">
        <v>0</v>
      </c>
      <c r="R520" s="127">
        <f>$Q$520*$H$520</f>
        <v>0</v>
      </c>
      <c r="S520" s="127">
        <v>0</v>
      </c>
      <c r="T520" s="128">
        <f>$S$520*$H$520</f>
        <v>0</v>
      </c>
      <c r="AR520" s="77" t="s">
        <v>233</v>
      </c>
      <c r="AT520" s="77" t="s">
        <v>137</v>
      </c>
      <c r="AU520" s="77" t="s">
        <v>25</v>
      </c>
      <c r="AY520" s="6" t="s">
        <v>135</v>
      </c>
      <c r="BE520" s="129">
        <f>IF($N$520="základní",$J$520,0)</f>
        <v>0</v>
      </c>
      <c r="BF520" s="129">
        <f>IF($N$520="snížená",$J$520,0)</f>
        <v>0</v>
      </c>
      <c r="BG520" s="129">
        <f>IF($N$520="zákl. přenesená",$J$520,0)</f>
        <v>0</v>
      </c>
      <c r="BH520" s="129">
        <f>IF($N$520="sníž. přenesená",$J$520,0)</f>
        <v>0</v>
      </c>
      <c r="BI520" s="129">
        <f>IF($N$520="nulová",$J$520,0)</f>
        <v>0</v>
      </c>
      <c r="BJ520" s="77" t="s">
        <v>26</v>
      </c>
      <c r="BK520" s="129">
        <f>ROUND($I$520*$H$520,2)</f>
        <v>0</v>
      </c>
      <c r="BL520" s="77" t="s">
        <v>233</v>
      </c>
      <c r="BM520" s="77" t="s">
        <v>643</v>
      </c>
    </row>
    <row r="521" spans="2:47" s="6" customFormat="1" ht="16.5" customHeight="1">
      <c r="B521" s="23"/>
      <c r="D521" s="130" t="s">
        <v>143</v>
      </c>
      <c r="F521" s="131" t="s">
        <v>644</v>
      </c>
      <c r="L521" s="23"/>
      <c r="M521" s="49"/>
      <c r="T521" s="50"/>
      <c r="AT521" s="6" t="s">
        <v>143</v>
      </c>
      <c r="AU521" s="6" t="s">
        <v>25</v>
      </c>
    </row>
    <row r="522" spans="2:51" s="6" customFormat="1" ht="15.75" customHeight="1">
      <c r="B522" s="138"/>
      <c r="D522" s="133" t="s">
        <v>144</v>
      </c>
      <c r="E522" s="139"/>
      <c r="F522" s="140" t="s">
        <v>155</v>
      </c>
      <c r="H522" s="141">
        <v>3</v>
      </c>
      <c r="L522" s="138"/>
      <c r="M522" s="142"/>
      <c r="T522" s="143"/>
      <c r="AT522" s="139" t="s">
        <v>144</v>
      </c>
      <c r="AU522" s="139" t="s">
        <v>25</v>
      </c>
      <c r="AV522" s="139" t="s">
        <v>25</v>
      </c>
      <c r="AW522" s="139" t="s">
        <v>100</v>
      </c>
      <c r="AX522" s="139" t="s">
        <v>81</v>
      </c>
      <c r="AY522" s="139" t="s">
        <v>135</v>
      </c>
    </row>
    <row r="523" spans="2:51" s="6" customFormat="1" ht="15.75" customHeight="1">
      <c r="B523" s="144"/>
      <c r="D523" s="133" t="s">
        <v>144</v>
      </c>
      <c r="E523" s="145"/>
      <c r="F523" s="146" t="s">
        <v>147</v>
      </c>
      <c r="H523" s="147">
        <v>3</v>
      </c>
      <c r="L523" s="144"/>
      <c r="M523" s="148"/>
      <c r="T523" s="149"/>
      <c r="AT523" s="145" t="s">
        <v>144</v>
      </c>
      <c r="AU523" s="145" t="s">
        <v>25</v>
      </c>
      <c r="AV523" s="145" t="s">
        <v>141</v>
      </c>
      <c r="AW523" s="145" t="s">
        <v>100</v>
      </c>
      <c r="AX523" s="145" t="s">
        <v>26</v>
      </c>
      <c r="AY523" s="145" t="s">
        <v>135</v>
      </c>
    </row>
    <row r="524" spans="2:63" s="107" customFormat="1" ht="30.75" customHeight="1">
      <c r="B524" s="108"/>
      <c r="D524" s="109" t="s">
        <v>80</v>
      </c>
      <c r="E524" s="116" t="s">
        <v>645</v>
      </c>
      <c r="F524" s="116" t="s">
        <v>646</v>
      </c>
      <c r="J524" s="117">
        <f>$BK$524</f>
        <v>0</v>
      </c>
      <c r="L524" s="108"/>
      <c r="M524" s="112"/>
      <c r="P524" s="113">
        <f>SUM($P$525:$P$531)</f>
        <v>0</v>
      </c>
      <c r="R524" s="113">
        <f>SUM($R$525:$R$531)</f>
        <v>1.5000000000000002E-05</v>
      </c>
      <c r="T524" s="114">
        <f>SUM($T$525:$T$531)</f>
        <v>0</v>
      </c>
      <c r="AR524" s="109" t="s">
        <v>25</v>
      </c>
      <c r="AT524" s="109" t="s">
        <v>80</v>
      </c>
      <c r="AU524" s="109" t="s">
        <v>26</v>
      </c>
      <c r="AY524" s="109" t="s">
        <v>135</v>
      </c>
      <c r="BK524" s="115">
        <f>SUM($BK$525:$BK$531)</f>
        <v>0</v>
      </c>
    </row>
    <row r="525" spans="2:65" s="6" customFormat="1" ht="15.75" customHeight="1">
      <c r="B525" s="23"/>
      <c r="C525" s="118" t="s">
        <v>647</v>
      </c>
      <c r="D525" s="118" t="s">
        <v>137</v>
      </c>
      <c r="E525" s="119" t="s">
        <v>648</v>
      </c>
      <c r="F525" s="120" t="s">
        <v>649</v>
      </c>
      <c r="G525" s="121" t="s">
        <v>397</v>
      </c>
      <c r="H525" s="122">
        <v>3</v>
      </c>
      <c r="I525" s="123"/>
      <c r="J525" s="124">
        <f>ROUND($I$525*$H$525,2)</f>
        <v>0</v>
      </c>
      <c r="K525" s="120" t="s">
        <v>150</v>
      </c>
      <c r="L525" s="23"/>
      <c r="M525" s="125"/>
      <c r="N525" s="126" t="s">
        <v>52</v>
      </c>
      <c r="Q525" s="127">
        <v>0</v>
      </c>
      <c r="R525" s="127">
        <f>$Q$525*$H$525</f>
        <v>0</v>
      </c>
      <c r="S525" s="127">
        <v>0</v>
      </c>
      <c r="T525" s="128">
        <f>$S$525*$H$525</f>
        <v>0</v>
      </c>
      <c r="AR525" s="77" t="s">
        <v>233</v>
      </c>
      <c r="AT525" s="77" t="s">
        <v>137</v>
      </c>
      <c r="AU525" s="77" t="s">
        <v>25</v>
      </c>
      <c r="AY525" s="6" t="s">
        <v>135</v>
      </c>
      <c r="BE525" s="129">
        <f>IF($N$525="základní",$J$525,0)</f>
        <v>0</v>
      </c>
      <c r="BF525" s="129">
        <f>IF($N$525="snížená",$J$525,0)</f>
        <v>0</v>
      </c>
      <c r="BG525" s="129">
        <f>IF($N$525="zákl. přenesená",$J$525,0)</f>
        <v>0</v>
      </c>
      <c r="BH525" s="129">
        <f>IF($N$525="sníž. přenesená",$J$525,0)</f>
        <v>0</v>
      </c>
      <c r="BI525" s="129">
        <f>IF($N$525="nulová",$J$525,0)</f>
        <v>0</v>
      </c>
      <c r="BJ525" s="77" t="s">
        <v>26</v>
      </c>
      <c r="BK525" s="129">
        <f>ROUND($I$525*$H$525,2)</f>
        <v>0</v>
      </c>
      <c r="BL525" s="77" t="s">
        <v>233</v>
      </c>
      <c r="BM525" s="77" t="s">
        <v>650</v>
      </c>
    </row>
    <row r="526" spans="2:47" s="6" customFormat="1" ht="16.5" customHeight="1">
      <c r="B526" s="23"/>
      <c r="D526" s="130" t="s">
        <v>143</v>
      </c>
      <c r="F526" s="131" t="s">
        <v>651</v>
      </c>
      <c r="L526" s="23"/>
      <c r="M526" s="49"/>
      <c r="T526" s="50"/>
      <c r="AT526" s="6" t="s">
        <v>143</v>
      </c>
      <c r="AU526" s="6" t="s">
        <v>25</v>
      </c>
    </row>
    <row r="527" spans="2:51" s="6" customFormat="1" ht="15.75" customHeight="1">
      <c r="B527" s="132"/>
      <c r="D527" s="133" t="s">
        <v>144</v>
      </c>
      <c r="E527" s="134"/>
      <c r="F527" s="135" t="s">
        <v>188</v>
      </c>
      <c r="H527" s="134"/>
      <c r="L527" s="132"/>
      <c r="M527" s="136"/>
      <c r="T527" s="137"/>
      <c r="AT527" s="134" t="s">
        <v>144</v>
      </c>
      <c r="AU527" s="134" t="s">
        <v>25</v>
      </c>
      <c r="AV527" s="134" t="s">
        <v>26</v>
      </c>
      <c r="AW527" s="134" t="s">
        <v>100</v>
      </c>
      <c r="AX527" s="134" t="s">
        <v>81</v>
      </c>
      <c r="AY527" s="134" t="s">
        <v>135</v>
      </c>
    </row>
    <row r="528" spans="2:51" s="6" customFormat="1" ht="15.75" customHeight="1">
      <c r="B528" s="138"/>
      <c r="D528" s="133" t="s">
        <v>144</v>
      </c>
      <c r="E528" s="139"/>
      <c r="F528" s="140" t="s">
        <v>155</v>
      </c>
      <c r="H528" s="141">
        <v>3</v>
      </c>
      <c r="L528" s="138"/>
      <c r="M528" s="142"/>
      <c r="T528" s="143"/>
      <c r="AT528" s="139" t="s">
        <v>144</v>
      </c>
      <c r="AU528" s="139" t="s">
        <v>25</v>
      </c>
      <c r="AV528" s="139" t="s">
        <v>25</v>
      </c>
      <c r="AW528" s="139" t="s">
        <v>100</v>
      </c>
      <c r="AX528" s="139" t="s">
        <v>81</v>
      </c>
      <c r="AY528" s="139" t="s">
        <v>135</v>
      </c>
    </row>
    <row r="529" spans="2:51" s="6" customFormat="1" ht="15.75" customHeight="1">
      <c r="B529" s="144"/>
      <c r="D529" s="133" t="s">
        <v>144</v>
      </c>
      <c r="E529" s="145"/>
      <c r="F529" s="146" t="s">
        <v>147</v>
      </c>
      <c r="H529" s="147">
        <v>3</v>
      </c>
      <c r="L529" s="144"/>
      <c r="M529" s="148"/>
      <c r="T529" s="149"/>
      <c r="AT529" s="145" t="s">
        <v>144</v>
      </c>
      <c r="AU529" s="145" t="s">
        <v>25</v>
      </c>
      <c r="AV529" s="145" t="s">
        <v>141</v>
      </c>
      <c r="AW529" s="145" t="s">
        <v>100</v>
      </c>
      <c r="AX529" s="145" t="s">
        <v>26</v>
      </c>
      <c r="AY529" s="145" t="s">
        <v>135</v>
      </c>
    </row>
    <row r="530" spans="2:65" s="6" customFormat="1" ht="15.75" customHeight="1">
      <c r="B530" s="23"/>
      <c r="C530" s="150" t="s">
        <v>652</v>
      </c>
      <c r="D530" s="150" t="s">
        <v>262</v>
      </c>
      <c r="E530" s="151" t="s">
        <v>653</v>
      </c>
      <c r="F530" s="152" t="s">
        <v>654</v>
      </c>
      <c r="G530" s="153" t="s">
        <v>397</v>
      </c>
      <c r="H530" s="154">
        <v>3</v>
      </c>
      <c r="I530" s="155"/>
      <c r="J530" s="156">
        <f>ROUND($I$530*$H$530,2)</f>
        <v>0</v>
      </c>
      <c r="K530" s="152" t="s">
        <v>150</v>
      </c>
      <c r="L530" s="157"/>
      <c r="M530" s="158"/>
      <c r="N530" s="159" t="s">
        <v>52</v>
      </c>
      <c r="Q530" s="127">
        <v>5E-06</v>
      </c>
      <c r="R530" s="127">
        <f>$Q$530*$H$530</f>
        <v>1.5000000000000002E-05</v>
      </c>
      <c r="S530" s="127">
        <v>0</v>
      </c>
      <c r="T530" s="128">
        <f>$S$530*$H$530</f>
        <v>0</v>
      </c>
      <c r="AR530" s="77" t="s">
        <v>335</v>
      </c>
      <c r="AT530" s="77" t="s">
        <v>262</v>
      </c>
      <c r="AU530" s="77" t="s">
        <v>25</v>
      </c>
      <c r="AY530" s="6" t="s">
        <v>135</v>
      </c>
      <c r="BE530" s="129">
        <f>IF($N$530="základní",$J$530,0)</f>
        <v>0</v>
      </c>
      <c r="BF530" s="129">
        <f>IF($N$530="snížená",$J$530,0)</f>
        <v>0</v>
      </c>
      <c r="BG530" s="129">
        <f>IF($N$530="zákl. přenesená",$J$530,0)</f>
        <v>0</v>
      </c>
      <c r="BH530" s="129">
        <f>IF($N$530="sníž. přenesená",$J$530,0)</f>
        <v>0</v>
      </c>
      <c r="BI530" s="129">
        <f>IF($N$530="nulová",$J$530,0)</f>
        <v>0</v>
      </c>
      <c r="BJ530" s="77" t="s">
        <v>26</v>
      </c>
      <c r="BK530" s="129">
        <f>ROUND($I$530*$H$530,2)</f>
        <v>0</v>
      </c>
      <c r="BL530" s="77" t="s">
        <v>233</v>
      </c>
      <c r="BM530" s="77" t="s">
        <v>655</v>
      </c>
    </row>
    <row r="531" spans="2:47" s="6" customFormat="1" ht="27" customHeight="1">
      <c r="B531" s="23"/>
      <c r="D531" s="130" t="s">
        <v>143</v>
      </c>
      <c r="F531" s="131" t="s">
        <v>656</v>
      </c>
      <c r="L531" s="23"/>
      <c r="M531" s="49"/>
      <c r="T531" s="50"/>
      <c r="AT531" s="6" t="s">
        <v>143</v>
      </c>
      <c r="AU531" s="6" t="s">
        <v>25</v>
      </c>
    </row>
    <row r="532" spans="2:63" s="107" customFormat="1" ht="30.75" customHeight="1">
      <c r="B532" s="108"/>
      <c r="D532" s="109" t="s">
        <v>80</v>
      </c>
      <c r="E532" s="116" t="s">
        <v>657</v>
      </c>
      <c r="F532" s="116" t="s">
        <v>658</v>
      </c>
      <c r="J532" s="117">
        <f>$BK$532</f>
        <v>0</v>
      </c>
      <c r="L532" s="108"/>
      <c r="M532" s="112"/>
      <c r="P532" s="113">
        <f>SUM($P$533:$P$542)</f>
        <v>0</v>
      </c>
      <c r="R532" s="113">
        <f>SUM($R$533:$R$542)</f>
        <v>0</v>
      </c>
      <c r="T532" s="114">
        <f>SUM($T$533:$T$542)</f>
        <v>0</v>
      </c>
      <c r="AR532" s="109" t="s">
        <v>25</v>
      </c>
      <c r="AT532" s="109" t="s">
        <v>80</v>
      </c>
      <c r="AU532" s="109" t="s">
        <v>26</v>
      </c>
      <c r="AY532" s="109" t="s">
        <v>135</v>
      </c>
      <c r="BK532" s="115">
        <f>SUM($BK$533:$BK$542)</f>
        <v>0</v>
      </c>
    </row>
    <row r="533" spans="2:65" s="6" customFormat="1" ht="15.75" customHeight="1">
      <c r="B533" s="23"/>
      <c r="C533" s="118" t="s">
        <v>659</v>
      </c>
      <c r="D533" s="118" t="s">
        <v>137</v>
      </c>
      <c r="E533" s="119" t="s">
        <v>660</v>
      </c>
      <c r="F533" s="120" t="s">
        <v>661</v>
      </c>
      <c r="G533" s="121" t="s">
        <v>140</v>
      </c>
      <c r="H533" s="122">
        <v>4.08</v>
      </c>
      <c r="I533" s="123"/>
      <c r="J533" s="124">
        <f>ROUND($I$533*$H$533,2)</f>
        <v>0</v>
      </c>
      <c r="K533" s="120" t="s">
        <v>150</v>
      </c>
      <c r="L533" s="23"/>
      <c r="M533" s="125"/>
      <c r="N533" s="126" t="s">
        <v>52</v>
      </c>
      <c r="Q533" s="127">
        <v>0</v>
      </c>
      <c r="R533" s="127">
        <f>$Q$533*$H$533</f>
        <v>0</v>
      </c>
      <c r="S533" s="127">
        <v>0</v>
      </c>
      <c r="T533" s="128">
        <f>$S$533*$H$533</f>
        <v>0</v>
      </c>
      <c r="AR533" s="77" t="s">
        <v>233</v>
      </c>
      <c r="AT533" s="77" t="s">
        <v>137</v>
      </c>
      <c r="AU533" s="77" t="s">
        <v>25</v>
      </c>
      <c r="AY533" s="6" t="s">
        <v>135</v>
      </c>
      <c r="BE533" s="129">
        <f>IF($N$533="základní",$J$533,0)</f>
        <v>0</v>
      </c>
      <c r="BF533" s="129">
        <f>IF($N$533="snížená",$J$533,0)</f>
        <v>0</v>
      </c>
      <c r="BG533" s="129">
        <f>IF($N$533="zákl. přenesená",$J$533,0)</f>
        <v>0</v>
      </c>
      <c r="BH533" s="129">
        <f>IF($N$533="sníž. přenesená",$J$533,0)</f>
        <v>0</v>
      </c>
      <c r="BI533" s="129">
        <f>IF($N$533="nulová",$J$533,0)</f>
        <v>0</v>
      </c>
      <c r="BJ533" s="77" t="s">
        <v>26</v>
      </c>
      <c r="BK533" s="129">
        <f>ROUND($I$533*$H$533,2)</f>
        <v>0</v>
      </c>
      <c r="BL533" s="77" t="s">
        <v>233</v>
      </c>
      <c r="BM533" s="77" t="s">
        <v>662</v>
      </c>
    </row>
    <row r="534" spans="2:47" s="6" customFormat="1" ht="16.5" customHeight="1">
      <c r="B534" s="23"/>
      <c r="D534" s="130" t="s">
        <v>143</v>
      </c>
      <c r="F534" s="131" t="s">
        <v>663</v>
      </c>
      <c r="L534" s="23"/>
      <c r="M534" s="49"/>
      <c r="T534" s="50"/>
      <c r="AT534" s="6" t="s">
        <v>143</v>
      </c>
      <c r="AU534" s="6" t="s">
        <v>25</v>
      </c>
    </row>
    <row r="535" spans="2:51" s="6" customFormat="1" ht="15.75" customHeight="1">
      <c r="B535" s="132"/>
      <c r="D535" s="133" t="s">
        <v>144</v>
      </c>
      <c r="E535" s="134"/>
      <c r="F535" s="135" t="s">
        <v>188</v>
      </c>
      <c r="H535" s="134"/>
      <c r="L535" s="132"/>
      <c r="M535" s="136"/>
      <c r="T535" s="137"/>
      <c r="AT535" s="134" t="s">
        <v>144</v>
      </c>
      <c r="AU535" s="134" t="s">
        <v>25</v>
      </c>
      <c r="AV535" s="134" t="s">
        <v>26</v>
      </c>
      <c r="AW535" s="134" t="s">
        <v>100</v>
      </c>
      <c r="AX535" s="134" t="s">
        <v>81</v>
      </c>
      <c r="AY535" s="134" t="s">
        <v>135</v>
      </c>
    </row>
    <row r="536" spans="2:51" s="6" customFormat="1" ht="15.75" customHeight="1">
      <c r="B536" s="138"/>
      <c r="D536" s="133" t="s">
        <v>144</v>
      </c>
      <c r="E536" s="139"/>
      <c r="F536" s="140" t="s">
        <v>664</v>
      </c>
      <c r="H536" s="141">
        <v>1.08</v>
      </c>
      <c r="L536" s="138"/>
      <c r="M536" s="142"/>
      <c r="T536" s="143"/>
      <c r="AT536" s="139" t="s">
        <v>144</v>
      </c>
      <c r="AU536" s="139" t="s">
        <v>25</v>
      </c>
      <c r="AV536" s="139" t="s">
        <v>25</v>
      </c>
      <c r="AW536" s="139" t="s">
        <v>100</v>
      </c>
      <c r="AX536" s="139" t="s">
        <v>81</v>
      </c>
      <c r="AY536" s="139" t="s">
        <v>135</v>
      </c>
    </row>
    <row r="537" spans="2:51" s="6" customFormat="1" ht="15.75" customHeight="1">
      <c r="B537" s="138"/>
      <c r="D537" s="133" t="s">
        <v>144</v>
      </c>
      <c r="E537" s="139"/>
      <c r="F537" s="140" t="s">
        <v>665</v>
      </c>
      <c r="H537" s="141">
        <v>3</v>
      </c>
      <c r="L537" s="138"/>
      <c r="M537" s="142"/>
      <c r="T537" s="143"/>
      <c r="AT537" s="139" t="s">
        <v>144</v>
      </c>
      <c r="AU537" s="139" t="s">
        <v>25</v>
      </c>
      <c r="AV537" s="139" t="s">
        <v>25</v>
      </c>
      <c r="AW537" s="139" t="s">
        <v>100</v>
      </c>
      <c r="AX537" s="139" t="s">
        <v>81</v>
      </c>
      <c r="AY537" s="139" t="s">
        <v>135</v>
      </c>
    </row>
    <row r="538" spans="2:51" s="6" customFormat="1" ht="15.75" customHeight="1">
      <c r="B538" s="144"/>
      <c r="D538" s="133" t="s">
        <v>144</v>
      </c>
      <c r="E538" s="145"/>
      <c r="F538" s="146" t="s">
        <v>147</v>
      </c>
      <c r="H538" s="147">
        <v>4.08</v>
      </c>
      <c r="L538" s="144"/>
      <c r="M538" s="148"/>
      <c r="T538" s="149"/>
      <c r="AT538" s="145" t="s">
        <v>144</v>
      </c>
      <c r="AU538" s="145" t="s">
        <v>25</v>
      </c>
      <c r="AV538" s="145" t="s">
        <v>141</v>
      </c>
      <c r="AW538" s="145" t="s">
        <v>100</v>
      </c>
      <c r="AX538" s="145" t="s">
        <v>26</v>
      </c>
      <c r="AY538" s="145" t="s">
        <v>135</v>
      </c>
    </row>
    <row r="539" spans="2:65" s="6" customFormat="1" ht="15.75" customHeight="1">
      <c r="B539" s="23"/>
      <c r="C539" s="118" t="s">
        <v>666</v>
      </c>
      <c r="D539" s="118" t="s">
        <v>137</v>
      </c>
      <c r="E539" s="119" t="s">
        <v>667</v>
      </c>
      <c r="F539" s="120" t="s">
        <v>668</v>
      </c>
      <c r="G539" s="121" t="s">
        <v>140</v>
      </c>
      <c r="H539" s="122">
        <v>4.08</v>
      </c>
      <c r="I539" s="123"/>
      <c r="J539" s="124">
        <f>ROUND($I$539*$H$539,2)</f>
        <v>0</v>
      </c>
      <c r="K539" s="120" t="s">
        <v>150</v>
      </c>
      <c r="L539" s="23"/>
      <c r="M539" s="125"/>
      <c r="N539" s="126" t="s">
        <v>52</v>
      </c>
      <c r="Q539" s="127">
        <v>0</v>
      </c>
      <c r="R539" s="127">
        <f>$Q$539*$H$539</f>
        <v>0</v>
      </c>
      <c r="S539" s="127">
        <v>0</v>
      </c>
      <c r="T539" s="128">
        <f>$S$539*$H$539</f>
        <v>0</v>
      </c>
      <c r="AR539" s="77" t="s">
        <v>233</v>
      </c>
      <c r="AT539" s="77" t="s">
        <v>137</v>
      </c>
      <c r="AU539" s="77" t="s">
        <v>25</v>
      </c>
      <c r="AY539" s="6" t="s">
        <v>135</v>
      </c>
      <c r="BE539" s="129">
        <f>IF($N$539="základní",$J$539,0)</f>
        <v>0</v>
      </c>
      <c r="BF539" s="129">
        <f>IF($N$539="snížená",$J$539,0)</f>
        <v>0</v>
      </c>
      <c r="BG539" s="129">
        <f>IF($N$539="zákl. přenesená",$J$539,0)</f>
        <v>0</v>
      </c>
      <c r="BH539" s="129">
        <f>IF($N$539="sníž. přenesená",$J$539,0)</f>
        <v>0</v>
      </c>
      <c r="BI539" s="129">
        <f>IF($N$539="nulová",$J$539,0)</f>
        <v>0</v>
      </c>
      <c r="BJ539" s="77" t="s">
        <v>26</v>
      </c>
      <c r="BK539" s="129">
        <f>ROUND($I$539*$H$539,2)</f>
        <v>0</v>
      </c>
      <c r="BL539" s="77" t="s">
        <v>233</v>
      </c>
      <c r="BM539" s="77" t="s">
        <v>669</v>
      </c>
    </row>
    <row r="540" spans="2:47" s="6" customFormat="1" ht="16.5" customHeight="1">
      <c r="B540" s="23"/>
      <c r="D540" s="130" t="s">
        <v>143</v>
      </c>
      <c r="F540" s="131" t="s">
        <v>670</v>
      </c>
      <c r="L540" s="23"/>
      <c r="M540" s="49"/>
      <c r="T540" s="50"/>
      <c r="AT540" s="6" t="s">
        <v>143</v>
      </c>
      <c r="AU540" s="6" t="s">
        <v>25</v>
      </c>
    </row>
    <row r="541" spans="2:51" s="6" customFormat="1" ht="15.75" customHeight="1">
      <c r="B541" s="138"/>
      <c r="D541" s="133" t="s">
        <v>144</v>
      </c>
      <c r="E541" s="139"/>
      <c r="F541" s="140" t="s">
        <v>671</v>
      </c>
      <c r="H541" s="141">
        <v>4.08</v>
      </c>
      <c r="L541" s="138"/>
      <c r="M541" s="142"/>
      <c r="T541" s="143"/>
      <c r="AT541" s="139" t="s">
        <v>144</v>
      </c>
      <c r="AU541" s="139" t="s">
        <v>25</v>
      </c>
      <c r="AV541" s="139" t="s">
        <v>25</v>
      </c>
      <c r="AW541" s="139" t="s">
        <v>100</v>
      </c>
      <c r="AX541" s="139" t="s">
        <v>81</v>
      </c>
      <c r="AY541" s="139" t="s">
        <v>135</v>
      </c>
    </row>
    <row r="542" spans="2:51" s="6" customFormat="1" ht="15.75" customHeight="1">
      <c r="B542" s="144"/>
      <c r="D542" s="133" t="s">
        <v>144</v>
      </c>
      <c r="E542" s="145"/>
      <c r="F542" s="146" t="s">
        <v>147</v>
      </c>
      <c r="H542" s="147">
        <v>4.08</v>
      </c>
      <c r="L542" s="144"/>
      <c r="M542" s="160"/>
      <c r="N542" s="161"/>
      <c r="O542" s="161"/>
      <c r="P542" s="161"/>
      <c r="Q542" s="161"/>
      <c r="R542" s="161"/>
      <c r="S542" s="161"/>
      <c r="T542" s="162"/>
      <c r="AT542" s="145" t="s">
        <v>144</v>
      </c>
      <c r="AU542" s="145" t="s">
        <v>25</v>
      </c>
      <c r="AV542" s="145" t="s">
        <v>141</v>
      </c>
      <c r="AW542" s="145" t="s">
        <v>100</v>
      </c>
      <c r="AX542" s="145" t="s">
        <v>26</v>
      </c>
      <c r="AY542" s="145" t="s">
        <v>135</v>
      </c>
    </row>
    <row r="543" spans="2:46" s="6" customFormat="1" ht="7.5" customHeight="1">
      <c r="B543" s="37"/>
      <c r="C543" s="38"/>
      <c r="D543" s="38"/>
      <c r="E543" s="38"/>
      <c r="F543" s="38"/>
      <c r="G543" s="38"/>
      <c r="H543" s="38"/>
      <c r="I543" s="38"/>
      <c r="J543" s="38"/>
      <c r="K543" s="38"/>
      <c r="L543" s="23"/>
      <c r="AT543" s="2"/>
    </row>
  </sheetData>
  <sheetProtection/>
  <autoFilter ref="C92:K92"/>
  <mergeCells count="9">
    <mergeCell ref="L2:V2"/>
    <mergeCell ref="E47:H47"/>
    <mergeCell ref="E83:H83"/>
    <mergeCell ref="E85:H85"/>
    <mergeCell ref="E45:H45"/>
    <mergeCell ref="G1:H1"/>
    <mergeCell ref="E7:H7"/>
    <mergeCell ref="E9:H9"/>
    <mergeCell ref="E24:H24"/>
  </mergeCells>
  <hyperlinks>
    <hyperlink ref="F1:G1" location="C2" tooltip="Krycí list soupisu" display="1) Krycí list soupisu"/>
    <hyperlink ref="G1:H1" location="C54" tooltip="Rekapitulace" display="2) Rekapitulace"/>
    <hyperlink ref="J1" location="C92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E15" sqref="E15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74"/>
      <c r="C1" s="174"/>
      <c r="D1" s="175" t="s">
        <v>3</v>
      </c>
      <c r="E1" s="174"/>
      <c r="F1" s="167" t="s">
        <v>697</v>
      </c>
      <c r="G1" s="309" t="s">
        <v>698</v>
      </c>
      <c r="H1" s="309"/>
      <c r="I1" s="174"/>
      <c r="J1" s="167" t="s">
        <v>699</v>
      </c>
      <c r="K1" s="175" t="s">
        <v>92</v>
      </c>
      <c r="L1" s="167" t="s">
        <v>700</v>
      </c>
      <c r="M1" s="167"/>
      <c r="N1" s="167"/>
      <c r="O1" s="167"/>
      <c r="P1" s="167"/>
      <c r="Q1" s="167"/>
      <c r="R1" s="167"/>
      <c r="S1" s="167"/>
      <c r="T1" s="167"/>
      <c r="U1" s="172"/>
      <c r="V1" s="17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95" t="s">
        <v>8</v>
      </c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2" t="s">
        <v>91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25</v>
      </c>
    </row>
    <row r="4" spans="2:46" s="2" customFormat="1" ht="37.5" customHeight="1">
      <c r="B4" s="10"/>
      <c r="D4" s="11" t="s">
        <v>93</v>
      </c>
      <c r="K4" s="12"/>
      <c r="M4" s="13" t="s">
        <v>13</v>
      </c>
      <c r="AT4" s="2" t="s">
        <v>6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19</v>
      </c>
      <c r="K6" s="12"/>
    </row>
    <row r="7" spans="2:11" s="2" customFormat="1" ht="15.75" customHeight="1">
      <c r="B7" s="10"/>
      <c r="E7" s="308" t="str">
        <f>'A Rekapitulace stavby'!$K$6</f>
        <v>Velké Přílepy A</v>
      </c>
      <c r="F7" s="283"/>
      <c r="G7" s="283"/>
      <c r="H7" s="283"/>
      <c r="K7" s="12"/>
    </row>
    <row r="8" spans="2:11" s="6" customFormat="1" ht="15.75" customHeight="1">
      <c r="B8" s="23"/>
      <c r="D8" s="18" t="s">
        <v>94</v>
      </c>
      <c r="K8" s="26"/>
    </row>
    <row r="9" spans="2:11" s="6" customFormat="1" ht="37.5" customHeight="1">
      <c r="B9" s="23"/>
      <c r="E9" s="298" t="s">
        <v>672</v>
      </c>
      <c r="F9" s="285"/>
      <c r="G9" s="285"/>
      <c r="H9" s="285"/>
      <c r="K9" s="26"/>
    </row>
    <row r="10" spans="2:11" s="6" customFormat="1" ht="14.25" customHeight="1">
      <c r="B10" s="23"/>
      <c r="K10" s="26"/>
    </row>
    <row r="11" spans="2:11" s="6" customFormat="1" ht="15" customHeight="1">
      <c r="B11" s="23"/>
      <c r="D11" s="18" t="s">
        <v>22</v>
      </c>
      <c r="F11" s="16" t="s">
        <v>23</v>
      </c>
      <c r="I11" s="18" t="s">
        <v>24</v>
      </c>
      <c r="J11" s="16" t="s">
        <v>25</v>
      </c>
      <c r="K11" s="26"/>
    </row>
    <row r="12" spans="2:11" s="6" customFormat="1" ht="15" customHeight="1">
      <c r="B12" s="23"/>
      <c r="D12" s="18" t="s">
        <v>27</v>
      </c>
      <c r="F12" s="16" t="s">
        <v>28</v>
      </c>
      <c r="I12" s="18" t="s">
        <v>29</v>
      </c>
      <c r="J12" s="46" t="str">
        <f>'A Rekapitulace stavby'!$AN$8</f>
        <v>14.12.2014</v>
      </c>
      <c r="K12" s="26"/>
    </row>
    <row r="13" spans="2:11" s="6" customFormat="1" ht="22.5" customHeight="1">
      <c r="B13" s="23"/>
      <c r="D13" s="15" t="s">
        <v>32</v>
      </c>
      <c r="F13" s="20" t="s">
        <v>33</v>
      </c>
      <c r="I13" s="15" t="s">
        <v>34</v>
      </c>
      <c r="J13" s="20" t="s">
        <v>35</v>
      </c>
      <c r="K13" s="26"/>
    </row>
    <row r="14" spans="2:11" s="6" customFormat="1" ht="15" customHeight="1">
      <c r="B14" s="23"/>
      <c r="D14" s="18" t="s">
        <v>37</v>
      </c>
      <c r="I14" s="18" t="s">
        <v>38</v>
      </c>
      <c r="J14" s="16"/>
      <c r="K14" s="26"/>
    </row>
    <row r="15" spans="2:11" s="6" customFormat="1" ht="18.75" customHeight="1">
      <c r="B15" s="23"/>
      <c r="E15" s="16" t="s">
        <v>965</v>
      </c>
      <c r="I15" s="18" t="s">
        <v>39</v>
      </c>
      <c r="J15" s="16"/>
      <c r="K15" s="26"/>
    </row>
    <row r="16" spans="2:11" s="6" customFormat="1" ht="7.5" customHeight="1">
      <c r="B16" s="23"/>
      <c r="K16" s="26"/>
    </row>
    <row r="17" spans="2:11" s="6" customFormat="1" ht="15" customHeight="1">
      <c r="B17" s="23"/>
      <c r="D17" s="18" t="s">
        <v>40</v>
      </c>
      <c r="I17" s="18" t="s">
        <v>38</v>
      </c>
      <c r="J17" s="16">
        <f>IF('A Rekapitulace stavby'!$AN$13="Vyplň údaj","",IF('A Rekapitulace stavby'!$AN$13="","",'A Rekapitulace stavby'!$AN$13))</f>
      </c>
      <c r="K17" s="26"/>
    </row>
    <row r="18" spans="2:11" s="6" customFormat="1" ht="18.75" customHeight="1">
      <c r="B18" s="23"/>
      <c r="E18" s="16">
        <f>IF('A Rekapitulace stavby'!$E$14="Vyplň údaj","",IF('A Rekapitulace stavby'!$E$14="","",'A Rekapitulace stavby'!$E$14))</f>
      </c>
      <c r="I18" s="18" t="s">
        <v>39</v>
      </c>
      <c r="J18" s="16">
        <f>IF('A Rekapitulace stavby'!$AN$14="Vyplň údaj","",IF('A Rekapitulace stavby'!$AN$14="","",'A Rekapitulace stavby'!$AN$14))</f>
      </c>
      <c r="K18" s="26"/>
    </row>
    <row r="19" spans="2:11" s="6" customFormat="1" ht="7.5" customHeight="1">
      <c r="B19" s="23"/>
      <c r="K19" s="26"/>
    </row>
    <row r="20" spans="2:11" s="6" customFormat="1" ht="15" customHeight="1">
      <c r="B20" s="23"/>
      <c r="D20" s="18" t="s">
        <v>42</v>
      </c>
      <c r="I20" s="18" t="s">
        <v>38</v>
      </c>
      <c r="J20" s="16"/>
      <c r="K20" s="26"/>
    </row>
    <row r="21" spans="2:11" s="6" customFormat="1" ht="18.75" customHeight="1">
      <c r="B21" s="23"/>
      <c r="E21" s="16" t="s">
        <v>43</v>
      </c>
      <c r="I21" s="18" t="s">
        <v>39</v>
      </c>
      <c r="J21" s="16"/>
      <c r="K21" s="26"/>
    </row>
    <row r="22" spans="2:11" s="6" customFormat="1" ht="7.5" customHeight="1">
      <c r="B22" s="23"/>
      <c r="K22" s="26"/>
    </row>
    <row r="23" spans="2:11" s="6" customFormat="1" ht="15" customHeight="1">
      <c r="B23" s="23"/>
      <c r="D23" s="18" t="s">
        <v>45</v>
      </c>
      <c r="K23" s="26"/>
    </row>
    <row r="24" spans="2:11" s="77" customFormat="1" ht="408" customHeight="1">
      <c r="B24" s="78"/>
      <c r="E24" s="288" t="s">
        <v>46</v>
      </c>
      <c r="F24" s="310"/>
      <c r="G24" s="310"/>
      <c r="H24" s="310"/>
      <c r="K24" s="79"/>
    </row>
    <row r="25" spans="2:11" s="6" customFormat="1" ht="7.5" customHeight="1">
      <c r="B25" s="23"/>
      <c r="K25" s="26"/>
    </row>
    <row r="26" spans="2:11" s="6" customFormat="1" ht="7.5" customHeight="1">
      <c r="B26" s="23"/>
      <c r="D26" s="47"/>
      <c r="E26" s="47"/>
      <c r="F26" s="47"/>
      <c r="G26" s="47"/>
      <c r="H26" s="47"/>
      <c r="I26" s="47"/>
      <c r="J26" s="47"/>
      <c r="K26" s="80"/>
    </row>
    <row r="27" spans="2:11" s="6" customFormat="1" ht="26.25" customHeight="1">
      <c r="B27" s="23"/>
      <c r="D27" s="81" t="s">
        <v>47</v>
      </c>
      <c r="J27" s="58">
        <f>ROUND($J$79,2)</f>
        <v>0</v>
      </c>
      <c r="K27" s="26"/>
    </row>
    <row r="28" spans="2:11" s="6" customFormat="1" ht="7.5" customHeight="1">
      <c r="B28" s="23"/>
      <c r="D28" s="47"/>
      <c r="E28" s="47"/>
      <c r="F28" s="47"/>
      <c r="G28" s="47"/>
      <c r="H28" s="47"/>
      <c r="I28" s="47"/>
      <c r="J28" s="47"/>
      <c r="K28" s="80"/>
    </row>
    <row r="29" spans="2:11" s="6" customFormat="1" ht="15" customHeight="1">
      <c r="B29" s="23"/>
      <c r="F29" s="27" t="s">
        <v>49</v>
      </c>
      <c r="I29" s="27" t="s">
        <v>48</v>
      </c>
      <c r="J29" s="27" t="s">
        <v>50</v>
      </c>
      <c r="K29" s="26"/>
    </row>
    <row r="30" spans="2:11" s="6" customFormat="1" ht="15" customHeight="1">
      <c r="B30" s="23"/>
      <c r="D30" s="29" t="s">
        <v>51</v>
      </c>
      <c r="E30" s="29" t="s">
        <v>52</v>
      </c>
      <c r="F30" s="82">
        <f>ROUND(SUM($BE$79:$BE$88),2)</f>
        <v>0</v>
      </c>
      <c r="I30" s="83">
        <v>0.21</v>
      </c>
      <c r="J30" s="82">
        <f>ROUND(SUM($BE$79:$BE$88)*$I$30,2)</f>
        <v>0</v>
      </c>
      <c r="K30" s="26"/>
    </row>
    <row r="31" spans="2:11" s="6" customFormat="1" ht="15" customHeight="1">
      <c r="B31" s="23"/>
      <c r="E31" s="29" t="s">
        <v>53</v>
      </c>
      <c r="F31" s="82">
        <f>ROUND(SUM($BF$79:$BF$88),2)</f>
        <v>0</v>
      </c>
      <c r="I31" s="83">
        <v>0.15</v>
      </c>
      <c r="J31" s="82">
        <f>ROUND(SUM($BF$79:$BF$88)*$I$31,2)</f>
        <v>0</v>
      </c>
      <c r="K31" s="26"/>
    </row>
    <row r="32" spans="2:11" s="6" customFormat="1" ht="15" customHeight="1" hidden="1">
      <c r="B32" s="23"/>
      <c r="E32" s="29" t="s">
        <v>54</v>
      </c>
      <c r="F32" s="82">
        <f>ROUND(SUM($BG$79:$BG$88),2)</f>
        <v>0</v>
      </c>
      <c r="I32" s="83">
        <v>0.21</v>
      </c>
      <c r="J32" s="82">
        <v>0</v>
      </c>
      <c r="K32" s="26"/>
    </row>
    <row r="33" spans="2:11" s="6" customFormat="1" ht="15" customHeight="1" hidden="1">
      <c r="B33" s="23"/>
      <c r="E33" s="29" t="s">
        <v>55</v>
      </c>
      <c r="F33" s="82">
        <f>ROUND(SUM($BH$79:$BH$88),2)</f>
        <v>0</v>
      </c>
      <c r="I33" s="83">
        <v>0.15</v>
      </c>
      <c r="J33" s="82">
        <v>0</v>
      </c>
      <c r="K33" s="26"/>
    </row>
    <row r="34" spans="2:11" s="6" customFormat="1" ht="15" customHeight="1" hidden="1">
      <c r="B34" s="23"/>
      <c r="E34" s="29" t="s">
        <v>56</v>
      </c>
      <c r="F34" s="82">
        <f>ROUND(SUM($BI$79:$BI$88),2)</f>
        <v>0</v>
      </c>
      <c r="I34" s="83">
        <v>0</v>
      </c>
      <c r="J34" s="82">
        <v>0</v>
      </c>
      <c r="K34" s="26"/>
    </row>
    <row r="35" spans="2:11" s="6" customFormat="1" ht="7.5" customHeight="1">
      <c r="B35" s="23"/>
      <c r="K35" s="26"/>
    </row>
    <row r="36" spans="2:11" s="6" customFormat="1" ht="26.25" customHeight="1">
      <c r="B36" s="23"/>
      <c r="C36" s="31"/>
      <c r="D36" s="32" t="s">
        <v>57</v>
      </c>
      <c r="E36" s="33"/>
      <c r="F36" s="33"/>
      <c r="G36" s="84" t="s">
        <v>58</v>
      </c>
      <c r="H36" s="34" t="s">
        <v>59</v>
      </c>
      <c r="I36" s="33"/>
      <c r="J36" s="35">
        <f>ROUND(SUM($J$27:$J$34),2)</f>
        <v>0</v>
      </c>
      <c r="K36" s="85"/>
    </row>
    <row r="37" spans="2:11" s="6" customFormat="1" ht="15" customHeight="1">
      <c r="B37" s="37"/>
      <c r="C37" s="38"/>
      <c r="D37" s="38"/>
      <c r="E37" s="38"/>
      <c r="F37" s="38"/>
      <c r="G37" s="38"/>
      <c r="H37" s="38"/>
      <c r="I37" s="38"/>
      <c r="J37" s="38"/>
      <c r="K37" s="39"/>
    </row>
    <row r="41" spans="2:11" s="6" customFormat="1" ht="7.5" customHeight="1">
      <c r="B41" s="40"/>
      <c r="C41" s="41"/>
      <c r="D41" s="41"/>
      <c r="E41" s="41"/>
      <c r="F41" s="41"/>
      <c r="G41" s="41"/>
      <c r="H41" s="41"/>
      <c r="I41" s="41"/>
      <c r="J41" s="41"/>
      <c r="K41" s="86"/>
    </row>
    <row r="42" spans="2:11" s="6" customFormat="1" ht="37.5" customHeight="1">
      <c r="B42" s="23"/>
      <c r="C42" s="11" t="s">
        <v>96</v>
      </c>
      <c r="K42" s="26"/>
    </row>
    <row r="43" spans="2:11" s="6" customFormat="1" ht="7.5" customHeight="1">
      <c r="B43" s="23"/>
      <c r="K43" s="26"/>
    </row>
    <row r="44" spans="2:11" s="6" customFormat="1" ht="15" customHeight="1">
      <c r="B44" s="23"/>
      <c r="C44" s="18" t="s">
        <v>19</v>
      </c>
      <c r="K44" s="26"/>
    </row>
    <row r="45" spans="2:11" s="6" customFormat="1" ht="16.5" customHeight="1">
      <c r="B45" s="23"/>
      <c r="E45" s="308" t="str">
        <f>$E$7</f>
        <v>Velké Přílepy A</v>
      </c>
      <c r="F45" s="285"/>
      <c r="G45" s="285"/>
      <c r="H45" s="285"/>
      <c r="K45" s="26"/>
    </row>
    <row r="46" spans="2:11" s="6" customFormat="1" ht="15" customHeight="1">
      <c r="B46" s="23"/>
      <c r="C46" s="18" t="s">
        <v>94</v>
      </c>
      <c r="K46" s="26"/>
    </row>
    <row r="47" spans="2:11" s="6" customFormat="1" ht="19.5" customHeight="1">
      <c r="B47" s="23"/>
      <c r="E47" s="298" t="str">
        <f>$E$9</f>
        <v>14122014a1 - Velké přílepy_VRN_Ostatní_část A</v>
      </c>
      <c r="F47" s="285"/>
      <c r="G47" s="285"/>
      <c r="H47" s="285"/>
      <c r="K47" s="26"/>
    </row>
    <row r="48" spans="2:11" s="6" customFormat="1" ht="7.5" customHeight="1">
      <c r="B48" s="23"/>
      <c r="K48" s="26"/>
    </row>
    <row r="49" spans="2:11" s="6" customFormat="1" ht="18.75" customHeight="1">
      <c r="B49" s="23"/>
      <c r="C49" s="18" t="s">
        <v>27</v>
      </c>
      <c r="F49" s="16" t="str">
        <f>$F$12</f>
        <v>Velké Přílepy</v>
      </c>
      <c r="I49" s="18" t="s">
        <v>29</v>
      </c>
      <c r="J49" s="46" t="str">
        <f>IF($J$12="","",$J$12)</f>
        <v>14.12.2014</v>
      </c>
      <c r="K49" s="26"/>
    </row>
    <row r="50" spans="2:11" s="6" customFormat="1" ht="7.5" customHeight="1">
      <c r="B50" s="23"/>
      <c r="K50" s="26"/>
    </row>
    <row r="51" spans="2:11" s="6" customFormat="1" ht="15.75" customHeight="1">
      <c r="B51" s="23"/>
      <c r="C51" s="18" t="s">
        <v>37</v>
      </c>
      <c r="F51" s="16" t="str">
        <f>$E$15</f>
        <v>Obec Velké Přílepy</v>
      </c>
      <c r="I51" s="18" t="s">
        <v>42</v>
      </c>
      <c r="J51" s="16" t="str">
        <f>$E$21</f>
        <v>Ing.Zd.Fiedler</v>
      </c>
      <c r="K51" s="26"/>
    </row>
    <row r="52" spans="2:11" s="6" customFormat="1" ht="15" customHeight="1">
      <c r="B52" s="23"/>
      <c r="C52" s="18" t="s">
        <v>40</v>
      </c>
      <c r="F52" s="16">
        <f>IF($E$18="","",$E$18)</f>
      </c>
      <c r="K52" s="26"/>
    </row>
    <row r="53" spans="2:11" s="6" customFormat="1" ht="11.25" customHeight="1">
      <c r="B53" s="23"/>
      <c r="K53" s="26"/>
    </row>
    <row r="54" spans="2:11" s="6" customFormat="1" ht="30" customHeight="1">
      <c r="B54" s="23"/>
      <c r="C54" s="87" t="s">
        <v>97</v>
      </c>
      <c r="D54" s="31"/>
      <c r="E54" s="31"/>
      <c r="F54" s="31"/>
      <c r="G54" s="31"/>
      <c r="H54" s="31"/>
      <c r="I54" s="31"/>
      <c r="J54" s="88" t="s">
        <v>98</v>
      </c>
      <c r="K54" s="36"/>
    </row>
    <row r="55" spans="2:11" s="6" customFormat="1" ht="11.25" customHeight="1">
      <c r="B55" s="23"/>
      <c r="K55" s="26"/>
    </row>
    <row r="56" spans="2:47" s="6" customFormat="1" ht="30" customHeight="1">
      <c r="B56" s="23"/>
      <c r="C56" s="57" t="s">
        <v>99</v>
      </c>
      <c r="J56" s="58">
        <f>ROUND($J$79,2)</f>
        <v>0</v>
      </c>
      <c r="K56" s="26"/>
      <c r="AU56" s="6" t="s">
        <v>100</v>
      </c>
    </row>
    <row r="57" spans="2:11" s="64" customFormat="1" ht="25.5" customHeight="1">
      <c r="B57" s="89"/>
      <c r="D57" s="90" t="s">
        <v>673</v>
      </c>
      <c r="E57" s="90"/>
      <c r="F57" s="90"/>
      <c r="G57" s="90"/>
      <c r="H57" s="90"/>
      <c r="I57" s="90"/>
      <c r="J57" s="91">
        <f>ROUND($J$80,2)</f>
        <v>0</v>
      </c>
      <c r="K57" s="92"/>
    </row>
    <row r="58" spans="2:11" s="93" customFormat="1" ht="21" customHeight="1">
      <c r="B58" s="94"/>
      <c r="D58" s="95" t="s">
        <v>674</v>
      </c>
      <c r="E58" s="95"/>
      <c r="F58" s="95"/>
      <c r="G58" s="95"/>
      <c r="H58" s="95"/>
      <c r="I58" s="95"/>
      <c r="J58" s="96">
        <f>ROUND($J$81,2)</f>
        <v>0</v>
      </c>
      <c r="K58" s="97"/>
    </row>
    <row r="59" spans="2:11" s="93" customFormat="1" ht="21" customHeight="1">
      <c r="B59" s="94"/>
      <c r="D59" s="95" t="s">
        <v>675</v>
      </c>
      <c r="E59" s="95"/>
      <c r="F59" s="95"/>
      <c r="G59" s="95"/>
      <c r="H59" s="95"/>
      <c r="I59" s="95"/>
      <c r="J59" s="96">
        <f>ROUND($J$88,2)</f>
        <v>0</v>
      </c>
      <c r="K59" s="97"/>
    </row>
    <row r="60" spans="2:11" s="6" customFormat="1" ht="22.5" customHeight="1">
      <c r="B60" s="23"/>
      <c r="K60" s="26"/>
    </row>
    <row r="61" spans="2:11" s="6" customFormat="1" ht="7.5" customHeight="1">
      <c r="B61" s="37"/>
      <c r="C61" s="38"/>
      <c r="D61" s="38"/>
      <c r="E61" s="38"/>
      <c r="F61" s="38"/>
      <c r="G61" s="38"/>
      <c r="H61" s="38"/>
      <c r="I61" s="38"/>
      <c r="J61" s="38"/>
      <c r="K61" s="39"/>
    </row>
    <row r="65" spans="2:12" s="6" customFormat="1" ht="7.5" customHeight="1"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23"/>
    </row>
    <row r="66" spans="2:12" s="6" customFormat="1" ht="37.5" customHeight="1">
      <c r="B66" s="23"/>
      <c r="C66" s="11" t="s">
        <v>118</v>
      </c>
      <c r="L66" s="23"/>
    </row>
    <row r="67" spans="2:12" s="6" customFormat="1" ht="7.5" customHeight="1">
      <c r="B67" s="23"/>
      <c r="L67" s="23"/>
    </row>
    <row r="68" spans="2:12" s="6" customFormat="1" ht="15" customHeight="1">
      <c r="B68" s="23"/>
      <c r="C68" s="18" t="s">
        <v>19</v>
      </c>
      <c r="L68" s="23"/>
    </row>
    <row r="69" spans="2:12" s="6" customFormat="1" ht="16.5" customHeight="1">
      <c r="B69" s="23"/>
      <c r="E69" s="308" t="str">
        <f>$E$7</f>
        <v>Velké Přílepy A</v>
      </c>
      <c r="F69" s="285"/>
      <c r="G69" s="285"/>
      <c r="H69" s="285"/>
      <c r="L69" s="23"/>
    </row>
    <row r="70" spans="2:12" s="6" customFormat="1" ht="15" customHeight="1">
      <c r="B70" s="23"/>
      <c r="C70" s="18" t="s">
        <v>94</v>
      </c>
      <c r="L70" s="23"/>
    </row>
    <row r="71" spans="2:12" s="6" customFormat="1" ht="19.5" customHeight="1">
      <c r="B71" s="23"/>
      <c r="E71" s="298" t="str">
        <f>$E$9</f>
        <v>14122014a1 - Velké přílepy_VRN_Ostatní_část A</v>
      </c>
      <c r="F71" s="285"/>
      <c r="G71" s="285"/>
      <c r="H71" s="285"/>
      <c r="L71" s="23"/>
    </row>
    <row r="72" spans="2:12" s="6" customFormat="1" ht="7.5" customHeight="1">
      <c r="B72" s="23"/>
      <c r="L72" s="23"/>
    </row>
    <row r="73" spans="2:12" s="6" customFormat="1" ht="18.75" customHeight="1">
      <c r="B73" s="23"/>
      <c r="C73" s="18" t="s">
        <v>27</v>
      </c>
      <c r="F73" s="16" t="str">
        <f>$F$12</f>
        <v>Velké Přílepy</v>
      </c>
      <c r="I73" s="18" t="s">
        <v>29</v>
      </c>
      <c r="J73" s="46" t="str">
        <f>IF($J$12="","",$J$12)</f>
        <v>14.12.2014</v>
      </c>
      <c r="L73" s="23"/>
    </row>
    <row r="74" spans="2:12" s="6" customFormat="1" ht="7.5" customHeight="1">
      <c r="B74" s="23"/>
      <c r="L74" s="23"/>
    </row>
    <row r="75" spans="2:12" s="6" customFormat="1" ht="15.75" customHeight="1">
      <c r="B75" s="23"/>
      <c r="C75" s="18" t="s">
        <v>37</v>
      </c>
      <c r="F75" s="16" t="str">
        <f>$E$15</f>
        <v>Obec Velké Přílepy</v>
      </c>
      <c r="I75" s="18" t="s">
        <v>42</v>
      </c>
      <c r="J75" s="16" t="str">
        <f>$E$21</f>
        <v>Ing.Zd.Fiedler</v>
      </c>
      <c r="L75" s="23"/>
    </row>
    <row r="76" spans="2:12" s="6" customFormat="1" ht="15" customHeight="1">
      <c r="B76" s="23"/>
      <c r="C76" s="18" t="s">
        <v>40</v>
      </c>
      <c r="F76" s="16">
        <f>IF($E$18="","",$E$18)</f>
      </c>
      <c r="L76" s="23"/>
    </row>
    <row r="77" spans="2:12" s="6" customFormat="1" ht="11.25" customHeight="1">
      <c r="B77" s="23"/>
      <c r="L77" s="23"/>
    </row>
    <row r="78" spans="2:20" s="98" customFormat="1" ht="30" customHeight="1">
      <c r="B78" s="99"/>
      <c r="C78" s="100" t="s">
        <v>119</v>
      </c>
      <c r="D78" s="101" t="s">
        <v>66</v>
      </c>
      <c r="E78" s="101" t="s">
        <v>62</v>
      </c>
      <c r="F78" s="101" t="s">
        <v>120</v>
      </c>
      <c r="G78" s="101" t="s">
        <v>121</v>
      </c>
      <c r="H78" s="101" t="s">
        <v>122</v>
      </c>
      <c r="I78" s="101" t="s">
        <v>123</v>
      </c>
      <c r="J78" s="101" t="s">
        <v>124</v>
      </c>
      <c r="K78" s="102" t="s">
        <v>125</v>
      </c>
      <c r="L78" s="99"/>
      <c r="M78" s="52" t="s">
        <v>126</v>
      </c>
      <c r="N78" s="53" t="s">
        <v>51</v>
      </c>
      <c r="O78" s="53" t="s">
        <v>127</v>
      </c>
      <c r="P78" s="53" t="s">
        <v>128</v>
      </c>
      <c r="Q78" s="53" t="s">
        <v>129</v>
      </c>
      <c r="R78" s="53" t="s">
        <v>130</v>
      </c>
      <c r="S78" s="53" t="s">
        <v>131</v>
      </c>
      <c r="T78" s="54" t="s">
        <v>132</v>
      </c>
    </row>
    <row r="79" spans="2:63" s="6" customFormat="1" ht="30" customHeight="1">
      <c r="B79" s="23"/>
      <c r="C79" s="57" t="s">
        <v>99</v>
      </c>
      <c r="J79" s="103">
        <f>$BK$79</f>
        <v>0</v>
      </c>
      <c r="L79" s="23"/>
      <c r="M79" s="56"/>
      <c r="N79" s="47"/>
      <c r="O79" s="47"/>
      <c r="P79" s="104">
        <f>$P$80</f>
        <v>0</v>
      </c>
      <c r="Q79" s="47"/>
      <c r="R79" s="104">
        <f>$R$80</f>
        <v>0</v>
      </c>
      <c r="S79" s="47"/>
      <c r="T79" s="105">
        <f>$T$80</f>
        <v>0</v>
      </c>
      <c r="AT79" s="6" t="s">
        <v>80</v>
      </c>
      <c r="AU79" s="6" t="s">
        <v>100</v>
      </c>
      <c r="BK79" s="106">
        <f>$BK$80</f>
        <v>0</v>
      </c>
    </row>
    <row r="80" spans="2:63" s="107" customFormat="1" ht="37.5" customHeight="1">
      <c r="B80" s="108"/>
      <c r="D80" s="109" t="s">
        <v>80</v>
      </c>
      <c r="E80" s="110" t="s">
        <v>676</v>
      </c>
      <c r="F80" s="110" t="s">
        <v>677</v>
      </c>
      <c r="J80" s="111">
        <f>$BK$80</f>
        <v>0</v>
      </c>
      <c r="L80" s="108"/>
      <c r="M80" s="112"/>
      <c r="P80" s="113">
        <f>$P$81+$P$88</f>
        <v>0</v>
      </c>
      <c r="R80" s="113">
        <f>$R$81+$R$88</f>
        <v>0</v>
      </c>
      <c r="T80" s="114">
        <f>$T$81+$T$88</f>
        <v>0</v>
      </c>
      <c r="AR80" s="109" t="s">
        <v>141</v>
      </c>
      <c r="AT80" s="109" t="s">
        <v>80</v>
      </c>
      <c r="AU80" s="109" t="s">
        <v>81</v>
      </c>
      <c r="AY80" s="109" t="s">
        <v>135</v>
      </c>
      <c r="BK80" s="115">
        <f>$BK$81+$BK$88</f>
        <v>0</v>
      </c>
    </row>
    <row r="81" spans="2:63" s="107" customFormat="1" ht="21" customHeight="1">
      <c r="B81" s="108"/>
      <c r="D81" s="109" t="s">
        <v>80</v>
      </c>
      <c r="E81" s="116" t="s">
        <v>81</v>
      </c>
      <c r="F81" s="116" t="s">
        <v>678</v>
      </c>
      <c r="J81" s="117">
        <f>$BK$81</f>
        <v>0</v>
      </c>
      <c r="L81" s="108"/>
      <c r="M81" s="112"/>
      <c r="P81" s="113">
        <f>SUM($P$82:$P$87)</f>
        <v>0</v>
      </c>
      <c r="R81" s="113">
        <f>SUM($R$82:$R$87)</f>
        <v>0</v>
      </c>
      <c r="T81" s="114">
        <f>SUM($T$82:$T$87)</f>
        <v>0</v>
      </c>
      <c r="AR81" s="109" t="s">
        <v>141</v>
      </c>
      <c r="AT81" s="109" t="s">
        <v>80</v>
      </c>
      <c r="AU81" s="109" t="s">
        <v>26</v>
      </c>
      <c r="AY81" s="109" t="s">
        <v>135</v>
      </c>
      <c r="BK81" s="115">
        <f>SUM($BK$82:$BK$87)</f>
        <v>0</v>
      </c>
    </row>
    <row r="82" spans="2:65" s="6" customFormat="1" ht="15.75" customHeight="1">
      <c r="B82" s="23"/>
      <c r="C82" s="118" t="s">
        <v>26</v>
      </c>
      <c r="D82" s="118" t="s">
        <v>137</v>
      </c>
      <c r="E82" s="119" t="s">
        <v>679</v>
      </c>
      <c r="F82" s="120" t="s">
        <v>680</v>
      </c>
      <c r="G82" s="121" t="s">
        <v>681</v>
      </c>
      <c r="H82" s="122">
        <v>1</v>
      </c>
      <c r="I82" s="123"/>
      <c r="J82" s="124">
        <f>ROUND($I$82*$H$82,2)</f>
        <v>0</v>
      </c>
      <c r="K82" s="120"/>
      <c r="L82" s="23"/>
      <c r="M82" s="125"/>
      <c r="N82" s="126" t="s">
        <v>52</v>
      </c>
      <c r="Q82" s="127">
        <v>0</v>
      </c>
      <c r="R82" s="127">
        <f>$Q$82*$H$82</f>
        <v>0</v>
      </c>
      <c r="S82" s="127">
        <v>0</v>
      </c>
      <c r="T82" s="128">
        <f>$S$82*$H$82</f>
        <v>0</v>
      </c>
      <c r="AR82" s="77" t="s">
        <v>682</v>
      </c>
      <c r="AT82" s="77" t="s">
        <v>137</v>
      </c>
      <c r="AU82" s="77" t="s">
        <v>25</v>
      </c>
      <c r="AY82" s="6" t="s">
        <v>135</v>
      </c>
      <c r="BE82" s="129">
        <f>IF($N$82="základní",$J$82,0)</f>
        <v>0</v>
      </c>
      <c r="BF82" s="129">
        <f>IF($N$82="snížená",$J$82,0)</f>
        <v>0</v>
      </c>
      <c r="BG82" s="129">
        <f>IF($N$82="zákl. přenesená",$J$82,0)</f>
        <v>0</v>
      </c>
      <c r="BH82" s="129">
        <f>IF($N$82="sníž. přenesená",$J$82,0)</f>
        <v>0</v>
      </c>
      <c r="BI82" s="129">
        <f>IF($N$82="nulová",$J$82,0)</f>
        <v>0</v>
      </c>
      <c r="BJ82" s="77" t="s">
        <v>26</v>
      </c>
      <c r="BK82" s="129">
        <f>ROUND($I$82*$H$82,2)</f>
        <v>0</v>
      </c>
      <c r="BL82" s="77" t="s">
        <v>682</v>
      </c>
      <c r="BM82" s="77" t="s">
        <v>683</v>
      </c>
    </row>
    <row r="83" spans="2:47" s="6" customFormat="1" ht="16.5" customHeight="1">
      <c r="B83" s="23"/>
      <c r="D83" s="130" t="s">
        <v>143</v>
      </c>
      <c r="F83" s="131" t="s">
        <v>680</v>
      </c>
      <c r="L83" s="23"/>
      <c r="M83" s="49"/>
      <c r="T83" s="50"/>
      <c r="AT83" s="6" t="s">
        <v>143</v>
      </c>
      <c r="AU83" s="6" t="s">
        <v>25</v>
      </c>
    </row>
    <row r="84" spans="2:65" s="6" customFormat="1" ht="15.75" customHeight="1">
      <c r="B84" s="23"/>
      <c r="C84" s="118" t="s">
        <v>25</v>
      </c>
      <c r="D84" s="118" t="s">
        <v>137</v>
      </c>
      <c r="E84" s="119" t="s">
        <v>684</v>
      </c>
      <c r="F84" s="120" t="s">
        <v>685</v>
      </c>
      <c r="G84" s="121" t="s">
        <v>681</v>
      </c>
      <c r="H84" s="122">
        <v>1</v>
      </c>
      <c r="I84" s="123"/>
      <c r="J84" s="124">
        <f>ROUND($I$84*$H$84,2)</f>
        <v>0</v>
      </c>
      <c r="K84" s="120"/>
      <c r="L84" s="23"/>
      <c r="M84" s="125"/>
      <c r="N84" s="126" t="s">
        <v>52</v>
      </c>
      <c r="Q84" s="127">
        <v>0</v>
      </c>
      <c r="R84" s="127">
        <f>$Q$84*$H$84</f>
        <v>0</v>
      </c>
      <c r="S84" s="127">
        <v>0</v>
      </c>
      <c r="T84" s="128">
        <f>$S$84*$H$84</f>
        <v>0</v>
      </c>
      <c r="AR84" s="77" t="s">
        <v>686</v>
      </c>
      <c r="AT84" s="77" t="s">
        <v>137</v>
      </c>
      <c r="AU84" s="77" t="s">
        <v>25</v>
      </c>
      <c r="AY84" s="6" t="s">
        <v>135</v>
      </c>
      <c r="BE84" s="129">
        <f>IF($N$84="základní",$J$84,0)</f>
        <v>0</v>
      </c>
      <c r="BF84" s="129">
        <f>IF($N$84="snížená",$J$84,0)</f>
        <v>0</v>
      </c>
      <c r="BG84" s="129">
        <f>IF($N$84="zákl. přenesená",$J$84,0)</f>
        <v>0</v>
      </c>
      <c r="BH84" s="129">
        <f>IF($N$84="sníž. přenesená",$J$84,0)</f>
        <v>0</v>
      </c>
      <c r="BI84" s="129">
        <f>IF($N$84="nulová",$J$84,0)</f>
        <v>0</v>
      </c>
      <c r="BJ84" s="77" t="s">
        <v>26</v>
      </c>
      <c r="BK84" s="129">
        <f>ROUND($I$84*$H$84,2)</f>
        <v>0</v>
      </c>
      <c r="BL84" s="77" t="s">
        <v>686</v>
      </c>
      <c r="BM84" s="77" t="s">
        <v>687</v>
      </c>
    </row>
    <row r="85" spans="2:47" s="6" customFormat="1" ht="16.5" customHeight="1">
      <c r="B85" s="23"/>
      <c r="D85" s="130" t="s">
        <v>143</v>
      </c>
      <c r="F85" s="131" t="s">
        <v>688</v>
      </c>
      <c r="L85" s="23"/>
      <c r="M85" s="49"/>
      <c r="T85" s="50"/>
      <c r="AT85" s="6" t="s">
        <v>143</v>
      </c>
      <c r="AU85" s="6" t="s">
        <v>25</v>
      </c>
    </row>
    <row r="86" spans="2:65" s="6" customFormat="1" ht="15.75" customHeight="1">
      <c r="B86" s="23"/>
      <c r="C86" s="118" t="s">
        <v>155</v>
      </c>
      <c r="D86" s="118" t="s">
        <v>137</v>
      </c>
      <c r="E86" s="119" t="s">
        <v>689</v>
      </c>
      <c r="F86" s="120" t="s">
        <v>690</v>
      </c>
      <c r="G86" s="121" t="s">
        <v>681</v>
      </c>
      <c r="H86" s="122">
        <v>1</v>
      </c>
      <c r="I86" s="123"/>
      <c r="J86" s="124">
        <f>ROUND($I$86*$H$86,2)</f>
        <v>0</v>
      </c>
      <c r="K86" s="120"/>
      <c r="L86" s="23"/>
      <c r="M86" s="125"/>
      <c r="N86" s="126" t="s">
        <v>52</v>
      </c>
      <c r="Q86" s="127">
        <v>0</v>
      </c>
      <c r="R86" s="127">
        <f>$Q$86*$H$86</f>
        <v>0</v>
      </c>
      <c r="S86" s="127">
        <v>0</v>
      </c>
      <c r="T86" s="128">
        <f>$S$86*$H$86</f>
        <v>0</v>
      </c>
      <c r="AR86" s="77" t="s">
        <v>686</v>
      </c>
      <c r="AT86" s="77" t="s">
        <v>137</v>
      </c>
      <c r="AU86" s="77" t="s">
        <v>25</v>
      </c>
      <c r="AY86" s="6" t="s">
        <v>135</v>
      </c>
      <c r="BE86" s="129">
        <f>IF($N$86="základní",$J$86,0)</f>
        <v>0</v>
      </c>
      <c r="BF86" s="129">
        <f>IF($N$86="snížená",$J$86,0)</f>
        <v>0</v>
      </c>
      <c r="BG86" s="129">
        <f>IF($N$86="zákl. přenesená",$J$86,0)</f>
        <v>0</v>
      </c>
      <c r="BH86" s="129">
        <f>IF($N$86="sníž. přenesená",$J$86,0)</f>
        <v>0</v>
      </c>
      <c r="BI86" s="129">
        <f>IF($N$86="nulová",$J$86,0)</f>
        <v>0</v>
      </c>
      <c r="BJ86" s="77" t="s">
        <v>26</v>
      </c>
      <c r="BK86" s="129">
        <f>ROUND($I$86*$H$86,2)</f>
        <v>0</v>
      </c>
      <c r="BL86" s="77" t="s">
        <v>686</v>
      </c>
      <c r="BM86" s="77" t="s">
        <v>691</v>
      </c>
    </row>
    <row r="87" spans="2:47" s="6" customFormat="1" ht="16.5" customHeight="1">
      <c r="B87" s="23"/>
      <c r="D87" s="130" t="s">
        <v>143</v>
      </c>
      <c r="F87" s="131" t="s">
        <v>690</v>
      </c>
      <c r="L87" s="23"/>
      <c r="M87" s="49"/>
      <c r="T87" s="50"/>
      <c r="AT87" s="6" t="s">
        <v>143</v>
      </c>
      <c r="AU87" s="6" t="s">
        <v>25</v>
      </c>
    </row>
    <row r="88" spans="2:63" s="107" customFormat="1" ht="30.75" customHeight="1">
      <c r="B88" s="108"/>
      <c r="D88" s="109" t="s">
        <v>80</v>
      </c>
      <c r="E88" s="116" t="s">
        <v>692</v>
      </c>
      <c r="F88" s="116" t="s">
        <v>693</v>
      </c>
      <c r="J88" s="117">
        <f>$BK$88</f>
        <v>0</v>
      </c>
      <c r="L88" s="108"/>
      <c r="M88" s="163"/>
      <c r="N88" s="164"/>
      <c r="O88" s="164"/>
      <c r="P88" s="165">
        <v>0</v>
      </c>
      <c r="Q88" s="164"/>
      <c r="R88" s="165">
        <v>0</v>
      </c>
      <c r="S88" s="164"/>
      <c r="T88" s="166">
        <v>0</v>
      </c>
      <c r="AR88" s="109" t="s">
        <v>165</v>
      </c>
      <c r="AT88" s="109" t="s">
        <v>80</v>
      </c>
      <c r="AU88" s="109" t="s">
        <v>26</v>
      </c>
      <c r="AY88" s="109" t="s">
        <v>135</v>
      </c>
      <c r="BK88" s="115">
        <v>0</v>
      </c>
    </row>
    <row r="89" spans="2:12" s="6" customFormat="1" ht="7.5" customHeight="1"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23"/>
    </row>
    <row r="543" s="2" customFormat="1" ht="14.25" customHeight="1"/>
  </sheetData>
  <sheetProtection/>
  <autoFilter ref="C78:K78"/>
  <mergeCells count="9">
    <mergeCell ref="L2:V2"/>
    <mergeCell ref="E47:H47"/>
    <mergeCell ref="E69:H69"/>
    <mergeCell ref="E71:H71"/>
    <mergeCell ref="E45:H45"/>
    <mergeCell ref="G1:H1"/>
    <mergeCell ref="E7:H7"/>
    <mergeCell ref="E9:H9"/>
    <mergeCell ref="E24:H24"/>
  </mergeCells>
  <hyperlinks>
    <hyperlink ref="F1:G1" location="C2" tooltip="Krycí list soupisu" display="1) Krycí list soupisu"/>
    <hyperlink ref="G1:H1" location="C54" tooltip="Rekapitulace" display="2) Rekapitulace"/>
    <hyperlink ref="J1" location="C78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showGridLines="0" zoomScalePageLayoutView="0" workbookViewId="0" topLeftCell="A1">
      <pane ySplit="1" topLeftCell="A20" activePane="bottomLeft" state="frozen"/>
      <selection pane="topLeft" activeCell="A1" sqref="A1"/>
      <selection pane="bottomLeft" activeCell="E11" sqref="E1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76" t="s">
        <v>2</v>
      </c>
      <c r="B1" s="177"/>
      <c r="C1" s="177"/>
      <c r="D1" s="178" t="s">
        <v>3</v>
      </c>
      <c r="E1" s="177"/>
      <c r="F1" s="177"/>
      <c r="G1" s="177"/>
      <c r="H1" s="177"/>
      <c r="I1" s="177"/>
      <c r="J1" s="177"/>
      <c r="K1" s="179" t="s">
        <v>694</v>
      </c>
      <c r="L1" s="179"/>
      <c r="M1" s="179"/>
      <c r="N1" s="179"/>
      <c r="O1" s="179"/>
      <c r="P1" s="179"/>
      <c r="Q1" s="179"/>
      <c r="R1" s="179"/>
      <c r="S1" s="179"/>
      <c r="T1" s="177"/>
      <c r="U1" s="177"/>
      <c r="V1" s="177"/>
      <c r="W1" s="179" t="s">
        <v>695</v>
      </c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2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4</v>
      </c>
      <c r="BB1" s="4" t="s">
        <v>5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6</v>
      </c>
      <c r="BU1" s="4" t="s">
        <v>6</v>
      </c>
      <c r="BV1" s="4" t="s">
        <v>7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95" t="s">
        <v>8</v>
      </c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S2" s="6" t="s">
        <v>9</v>
      </c>
      <c r="BT2" s="6" t="s">
        <v>10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9</v>
      </c>
      <c r="BT3" s="6" t="s">
        <v>11</v>
      </c>
    </row>
    <row r="4" spans="2:71" s="2" customFormat="1" ht="37.5" customHeight="1">
      <c r="B4" s="10"/>
      <c r="D4" s="11" t="s">
        <v>12</v>
      </c>
      <c r="AQ4" s="12"/>
      <c r="AS4" s="13" t="s">
        <v>13</v>
      </c>
      <c r="BE4" s="14" t="s">
        <v>14</v>
      </c>
      <c r="BS4" s="6" t="s">
        <v>15</v>
      </c>
    </row>
    <row r="5" spans="2:71" s="2" customFormat="1" ht="15" customHeight="1">
      <c r="B5" s="10"/>
      <c r="D5" s="15" t="s">
        <v>16</v>
      </c>
      <c r="K5" s="282" t="s">
        <v>863</v>
      </c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Q5" s="12"/>
      <c r="BE5" s="284" t="s">
        <v>18</v>
      </c>
      <c r="BS5" s="6" t="s">
        <v>9</v>
      </c>
    </row>
    <row r="6" spans="2:71" s="2" customFormat="1" ht="37.5" customHeight="1">
      <c r="B6" s="10"/>
      <c r="D6" s="17" t="s">
        <v>19</v>
      </c>
      <c r="K6" s="286" t="s">
        <v>864</v>
      </c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Q6" s="12"/>
      <c r="BE6" s="283"/>
      <c r="BS6" s="6" t="s">
        <v>21</v>
      </c>
    </row>
    <row r="7" spans="2:71" s="2" customFormat="1" ht="15" customHeight="1">
      <c r="B7" s="10"/>
      <c r="D7" s="18" t="s">
        <v>22</v>
      </c>
      <c r="K7" s="16" t="s">
        <v>23</v>
      </c>
      <c r="AK7" s="18" t="s">
        <v>24</v>
      </c>
      <c r="AN7" s="16" t="s">
        <v>25</v>
      </c>
      <c r="AQ7" s="12"/>
      <c r="BE7" s="283"/>
      <c r="BS7" s="6" t="s">
        <v>26</v>
      </c>
    </row>
    <row r="8" spans="2:71" s="2" customFormat="1" ht="15" customHeight="1">
      <c r="B8" s="10"/>
      <c r="D8" s="18" t="s">
        <v>27</v>
      </c>
      <c r="K8" s="16" t="s">
        <v>28</v>
      </c>
      <c r="AK8" s="18" t="s">
        <v>29</v>
      </c>
      <c r="AN8" s="19" t="s">
        <v>30</v>
      </c>
      <c r="AQ8" s="12"/>
      <c r="BE8" s="283"/>
      <c r="BS8" s="6" t="s">
        <v>31</v>
      </c>
    </row>
    <row r="9" spans="2:71" s="2" customFormat="1" ht="30" customHeight="1">
      <c r="B9" s="10"/>
      <c r="D9" s="15" t="s">
        <v>32</v>
      </c>
      <c r="K9" s="20" t="s">
        <v>33</v>
      </c>
      <c r="AK9" s="15" t="s">
        <v>34</v>
      </c>
      <c r="AN9" s="20" t="s">
        <v>35</v>
      </c>
      <c r="AQ9" s="12"/>
      <c r="BE9" s="283"/>
      <c r="BS9" s="6" t="s">
        <v>36</v>
      </c>
    </row>
    <row r="10" spans="2:71" s="2" customFormat="1" ht="15" customHeight="1">
      <c r="B10" s="10"/>
      <c r="D10" s="18" t="s">
        <v>37</v>
      </c>
      <c r="AK10" s="18" t="s">
        <v>38</v>
      </c>
      <c r="AN10" s="16"/>
      <c r="AQ10" s="12"/>
      <c r="BE10" s="283"/>
      <c r="BS10" s="6" t="s">
        <v>21</v>
      </c>
    </row>
    <row r="11" spans="2:71" s="2" customFormat="1" ht="19.5" customHeight="1">
      <c r="B11" s="10"/>
      <c r="E11" s="16" t="s">
        <v>965</v>
      </c>
      <c r="AK11" s="18" t="s">
        <v>39</v>
      </c>
      <c r="AN11" s="16"/>
      <c r="AQ11" s="12"/>
      <c r="BE11" s="283"/>
      <c r="BS11" s="6" t="s">
        <v>21</v>
      </c>
    </row>
    <row r="12" spans="2:71" s="2" customFormat="1" ht="7.5" customHeight="1">
      <c r="B12" s="10"/>
      <c r="AQ12" s="12"/>
      <c r="BE12" s="283"/>
      <c r="BS12" s="6" t="s">
        <v>21</v>
      </c>
    </row>
    <row r="13" spans="2:71" s="2" customFormat="1" ht="15" customHeight="1">
      <c r="B13" s="10"/>
      <c r="D13" s="18" t="s">
        <v>40</v>
      </c>
      <c r="AK13" s="18" t="s">
        <v>38</v>
      </c>
      <c r="AN13" s="21" t="s">
        <v>41</v>
      </c>
      <c r="AQ13" s="12"/>
      <c r="BE13" s="283"/>
      <c r="BS13" s="6" t="s">
        <v>21</v>
      </c>
    </row>
    <row r="14" spans="2:71" s="2" customFormat="1" ht="15.75" customHeight="1">
      <c r="B14" s="10"/>
      <c r="E14" s="287" t="s">
        <v>41</v>
      </c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18" t="s">
        <v>39</v>
      </c>
      <c r="AN14" s="21" t="s">
        <v>41</v>
      </c>
      <c r="AQ14" s="12"/>
      <c r="BE14" s="283"/>
      <c r="BS14" s="6" t="s">
        <v>21</v>
      </c>
    </row>
    <row r="15" spans="2:71" s="2" customFormat="1" ht="7.5" customHeight="1">
      <c r="B15" s="10"/>
      <c r="AQ15" s="12"/>
      <c r="BE15" s="283"/>
      <c r="BS15" s="6" t="s">
        <v>6</v>
      </c>
    </row>
    <row r="16" spans="2:71" s="2" customFormat="1" ht="15" customHeight="1">
      <c r="B16" s="10"/>
      <c r="D16" s="18" t="s">
        <v>42</v>
      </c>
      <c r="AK16" s="18" t="s">
        <v>38</v>
      </c>
      <c r="AN16" s="16"/>
      <c r="AQ16" s="12"/>
      <c r="BE16" s="283"/>
      <c r="BS16" s="6" t="s">
        <v>6</v>
      </c>
    </row>
    <row r="17" spans="2:71" ht="19.5" customHeight="1">
      <c r="B17" s="10"/>
      <c r="E17" s="16" t="s">
        <v>43</v>
      </c>
      <c r="AK17" s="18" t="s">
        <v>39</v>
      </c>
      <c r="AN17" s="16"/>
      <c r="AQ17" s="12"/>
      <c r="BE17" s="283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44</v>
      </c>
    </row>
    <row r="18" spans="2:71" ht="7.5" customHeight="1">
      <c r="B18" s="10"/>
      <c r="AQ18" s="12"/>
      <c r="BE18" s="283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9</v>
      </c>
    </row>
    <row r="19" spans="2:71" ht="15" customHeight="1">
      <c r="B19" s="10"/>
      <c r="D19" s="18" t="s">
        <v>45</v>
      </c>
      <c r="AQ19" s="12"/>
      <c r="BE19" s="283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9</v>
      </c>
    </row>
    <row r="20" spans="2:71" ht="70.5" customHeight="1">
      <c r="B20" s="10"/>
      <c r="E20" s="288" t="s">
        <v>46</v>
      </c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283"/>
      <c r="AK20" s="283"/>
      <c r="AL20" s="283"/>
      <c r="AM20" s="283"/>
      <c r="AN20" s="283"/>
      <c r="AQ20" s="12"/>
      <c r="BE20" s="283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6" t="s">
        <v>6</v>
      </c>
    </row>
    <row r="21" spans="2:70" ht="7.5" customHeight="1">
      <c r="B21" s="10"/>
      <c r="AQ21" s="12"/>
      <c r="BE21" s="283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7.5" customHeight="1">
      <c r="B22" s="10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Q22" s="12"/>
      <c r="BE22" s="283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57" s="6" customFormat="1" ht="27" customHeight="1">
      <c r="B23" s="23"/>
      <c r="D23" s="24" t="s">
        <v>47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89">
        <f>ROUND($AG$51,2)</f>
        <v>0</v>
      </c>
      <c r="AL23" s="290"/>
      <c r="AM23" s="290"/>
      <c r="AN23" s="290"/>
      <c r="AO23" s="290"/>
      <c r="AQ23" s="26"/>
      <c r="BE23" s="285"/>
    </row>
    <row r="24" spans="2:57" s="6" customFormat="1" ht="7.5" customHeight="1">
      <c r="B24" s="23"/>
      <c r="AQ24" s="26"/>
      <c r="BE24" s="285"/>
    </row>
    <row r="25" spans="2:57" s="6" customFormat="1" ht="14.25" customHeight="1">
      <c r="B25" s="23"/>
      <c r="L25" s="291" t="s">
        <v>48</v>
      </c>
      <c r="M25" s="285"/>
      <c r="N25" s="285"/>
      <c r="O25" s="285"/>
      <c r="W25" s="291" t="s">
        <v>49</v>
      </c>
      <c r="X25" s="285"/>
      <c r="Y25" s="285"/>
      <c r="Z25" s="285"/>
      <c r="AA25" s="285"/>
      <c r="AB25" s="285"/>
      <c r="AC25" s="285"/>
      <c r="AD25" s="285"/>
      <c r="AE25" s="285"/>
      <c r="AK25" s="291" t="s">
        <v>50</v>
      </c>
      <c r="AL25" s="285"/>
      <c r="AM25" s="285"/>
      <c r="AN25" s="285"/>
      <c r="AO25" s="285"/>
      <c r="AQ25" s="26"/>
      <c r="BE25" s="285"/>
    </row>
    <row r="26" spans="2:57" s="6" customFormat="1" ht="15" customHeight="1">
      <c r="B26" s="28"/>
      <c r="D26" s="29" t="s">
        <v>51</v>
      </c>
      <c r="F26" s="29" t="s">
        <v>52</v>
      </c>
      <c r="L26" s="279">
        <v>0.21</v>
      </c>
      <c r="M26" s="280"/>
      <c r="N26" s="280"/>
      <c r="O26" s="280"/>
      <c r="W26" s="281">
        <f>ROUND($AZ$51,2)</f>
        <v>0</v>
      </c>
      <c r="X26" s="280"/>
      <c r="Y26" s="280"/>
      <c r="Z26" s="280"/>
      <c r="AA26" s="280"/>
      <c r="AB26" s="280"/>
      <c r="AC26" s="280"/>
      <c r="AD26" s="280"/>
      <c r="AE26" s="280"/>
      <c r="AK26" s="281">
        <f>ROUND($AV$51,2)</f>
        <v>0</v>
      </c>
      <c r="AL26" s="280"/>
      <c r="AM26" s="280"/>
      <c r="AN26" s="280"/>
      <c r="AO26" s="280"/>
      <c r="AQ26" s="30"/>
      <c r="BE26" s="280"/>
    </row>
    <row r="27" spans="2:57" s="6" customFormat="1" ht="15" customHeight="1">
      <c r="B27" s="28"/>
      <c r="F27" s="29" t="s">
        <v>53</v>
      </c>
      <c r="L27" s="279">
        <v>0.15</v>
      </c>
      <c r="M27" s="280"/>
      <c r="N27" s="280"/>
      <c r="O27" s="280"/>
      <c r="W27" s="281">
        <f>ROUND($BA$51,2)</f>
        <v>0</v>
      </c>
      <c r="X27" s="280"/>
      <c r="Y27" s="280"/>
      <c r="Z27" s="280"/>
      <c r="AA27" s="280"/>
      <c r="AB27" s="280"/>
      <c r="AC27" s="280"/>
      <c r="AD27" s="280"/>
      <c r="AE27" s="280"/>
      <c r="AK27" s="281">
        <f>ROUND($AW$51,2)</f>
        <v>0</v>
      </c>
      <c r="AL27" s="280"/>
      <c r="AM27" s="280"/>
      <c r="AN27" s="280"/>
      <c r="AO27" s="280"/>
      <c r="AQ27" s="30"/>
      <c r="BE27" s="280"/>
    </row>
    <row r="28" spans="2:57" s="6" customFormat="1" ht="15" customHeight="1" hidden="1">
      <c r="B28" s="28"/>
      <c r="F28" s="29" t="s">
        <v>54</v>
      </c>
      <c r="L28" s="279">
        <v>0.21</v>
      </c>
      <c r="M28" s="280"/>
      <c r="N28" s="280"/>
      <c r="O28" s="280"/>
      <c r="W28" s="281">
        <f>ROUND($BB$51,2)</f>
        <v>0</v>
      </c>
      <c r="X28" s="280"/>
      <c r="Y28" s="280"/>
      <c r="Z28" s="280"/>
      <c r="AA28" s="280"/>
      <c r="AB28" s="280"/>
      <c r="AC28" s="280"/>
      <c r="AD28" s="280"/>
      <c r="AE28" s="280"/>
      <c r="AK28" s="281">
        <v>0</v>
      </c>
      <c r="AL28" s="280"/>
      <c r="AM28" s="280"/>
      <c r="AN28" s="280"/>
      <c r="AO28" s="280"/>
      <c r="AQ28" s="30"/>
      <c r="BE28" s="280"/>
    </row>
    <row r="29" spans="2:57" s="6" customFormat="1" ht="15" customHeight="1" hidden="1">
      <c r="B29" s="28"/>
      <c r="F29" s="29" t="s">
        <v>55</v>
      </c>
      <c r="L29" s="279">
        <v>0.15</v>
      </c>
      <c r="M29" s="280"/>
      <c r="N29" s="280"/>
      <c r="O29" s="280"/>
      <c r="W29" s="281">
        <f>ROUND($BC$51,2)</f>
        <v>0</v>
      </c>
      <c r="X29" s="280"/>
      <c r="Y29" s="280"/>
      <c r="Z29" s="280"/>
      <c r="AA29" s="280"/>
      <c r="AB29" s="280"/>
      <c r="AC29" s="280"/>
      <c r="AD29" s="280"/>
      <c r="AE29" s="280"/>
      <c r="AK29" s="281">
        <v>0</v>
      </c>
      <c r="AL29" s="280"/>
      <c r="AM29" s="280"/>
      <c r="AN29" s="280"/>
      <c r="AO29" s="280"/>
      <c r="AQ29" s="30"/>
      <c r="BE29" s="280"/>
    </row>
    <row r="30" spans="2:57" s="6" customFormat="1" ht="15" customHeight="1" hidden="1">
      <c r="B30" s="28"/>
      <c r="F30" s="29" t="s">
        <v>56</v>
      </c>
      <c r="L30" s="279">
        <v>0</v>
      </c>
      <c r="M30" s="280"/>
      <c r="N30" s="280"/>
      <c r="O30" s="280"/>
      <c r="W30" s="281">
        <f>ROUND($BD$51,2)</f>
        <v>0</v>
      </c>
      <c r="X30" s="280"/>
      <c r="Y30" s="280"/>
      <c r="Z30" s="280"/>
      <c r="AA30" s="280"/>
      <c r="AB30" s="280"/>
      <c r="AC30" s="280"/>
      <c r="AD30" s="280"/>
      <c r="AE30" s="280"/>
      <c r="AK30" s="281">
        <v>0</v>
      </c>
      <c r="AL30" s="280"/>
      <c r="AM30" s="280"/>
      <c r="AN30" s="280"/>
      <c r="AO30" s="280"/>
      <c r="AQ30" s="30"/>
      <c r="BE30" s="280"/>
    </row>
    <row r="31" spans="2:57" s="6" customFormat="1" ht="7.5" customHeight="1">
      <c r="B31" s="23"/>
      <c r="AQ31" s="26"/>
      <c r="BE31" s="285"/>
    </row>
    <row r="32" spans="2:57" s="6" customFormat="1" ht="27" customHeight="1">
      <c r="B32" s="23"/>
      <c r="C32" s="31"/>
      <c r="D32" s="32" t="s">
        <v>57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4" t="s">
        <v>58</v>
      </c>
      <c r="U32" s="33"/>
      <c r="V32" s="33"/>
      <c r="W32" s="33"/>
      <c r="X32" s="273" t="s">
        <v>59</v>
      </c>
      <c r="Y32" s="274"/>
      <c r="Z32" s="274"/>
      <c r="AA32" s="274"/>
      <c r="AB32" s="274"/>
      <c r="AC32" s="33"/>
      <c r="AD32" s="33"/>
      <c r="AE32" s="33"/>
      <c r="AF32" s="33"/>
      <c r="AG32" s="33"/>
      <c r="AH32" s="33"/>
      <c r="AI32" s="33"/>
      <c r="AJ32" s="33"/>
      <c r="AK32" s="275">
        <f>ROUND(SUM($AK$23:$AK$30),2)</f>
        <v>0</v>
      </c>
      <c r="AL32" s="274"/>
      <c r="AM32" s="274"/>
      <c r="AN32" s="274"/>
      <c r="AO32" s="276"/>
      <c r="AP32" s="31"/>
      <c r="AQ32" s="36"/>
      <c r="BE32" s="285"/>
    </row>
    <row r="33" spans="2:43" s="6" customFormat="1" ht="7.5" customHeight="1">
      <c r="B33" s="23"/>
      <c r="AQ33" s="26"/>
    </row>
    <row r="34" spans="2:43" s="6" customFormat="1" ht="7.5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9"/>
    </row>
    <row r="38" spans="2:44" s="6" customFormat="1" ht="7.5" customHeight="1"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23"/>
    </row>
    <row r="39" spans="2:44" s="6" customFormat="1" ht="37.5" customHeight="1">
      <c r="B39" s="23"/>
      <c r="C39" s="11" t="s">
        <v>60</v>
      </c>
      <c r="AR39" s="23"/>
    </row>
    <row r="40" spans="2:44" s="6" customFormat="1" ht="7.5" customHeight="1">
      <c r="B40" s="23"/>
      <c r="AR40" s="23"/>
    </row>
    <row r="41" spans="2:44" s="16" customFormat="1" ht="15" customHeight="1">
      <c r="B41" s="42"/>
      <c r="C41" s="18" t="s">
        <v>16</v>
      </c>
      <c r="L41" s="16" t="str">
        <f>$K$5</f>
        <v>14122014b</v>
      </c>
      <c r="AR41" s="42"/>
    </row>
    <row r="42" spans="2:44" s="43" customFormat="1" ht="37.5" customHeight="1">
      <c r="B42" s="44"/>
      <c r="C42" s="43" t="s">
        <v>19</v>
      </c>
      <c r="L42" s="298" t="str">
        <f>$K$6</f>
        <v>Velké Přílepy B</v>
      </c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W42" s="285"/>
      <c r="X42" s="285"/>
      <c r="Y42" s="285"/>
      <c r="Z42" s="285"/>
      <c r="AA42" s="285"/>
      <c r="AB42" s="285"/>
      <c r="AC42" s="285"/>
      <c r="AD42" s="285"/>
      <c r="AE42" s="285"/>
      <c r="AF42" s="285"/>
      <c r="AG42" s="285"/>
      <c r="AH42" s="285"/>
      <c r="AI42" s="285"/>
      <c r="AJ42" s="285"/>
      <c r="AK42" s="285"/>
      <c r="AL42" s="285"/>
      <c r="AM42" s="285"/>
      <c r="AN42" s="285"/>
      <c r="AO42" s="285"/>
      <c r="AR42" s="44"/>
    </row>
    <row r="43" spans="2:44" s="6" customFormat="1" ht="7.5" customHeight="1">
      <c r="B43" s="23"/>
      <c r="AR43" s="23"/>
    </row>
    <row r="44" spans="2:44" s="6" customFormat="1" ht="15.75" customHeight="1">
      <c r="B44" s="23"/>
      <c r="C44" s="18" t="s">
        <v>27</v>
      </c>
      <c r="L44" s="45" t="str">
        <f>IF($K$8="","",$K$8)</f>
        <v>Velké Přílepy</v>
      </c>
      <c r="AI44" s="18" t="s">
        <v>29</v>
      </c>
      <c r="AM44" s="299" t="str">
        <f>IF($AN$8="","",$AN$8)</f>
        <v>14.12.2014</v>
      </c>
      <c r="AN44" s="285"/>
      <c r="AR44" s="23"/>
    </row>
    <row r="45" spans="2:44" s="6" customFormat="1" ht="7.5" customHeight="1">
      <c r="B45" s="23"/>
      <c r="AR45" s="23"/>
    </row>
    <row r="46" spans="2:56" s="6" customFormat="1" ht="18.75" customHeight="1">
      <c r="B46" s="23"/>
      <c r="C46" s="18" t="s">
        <v>37</v>
      </c>
      <c r="L46" s="16" t="str">
        <f>IF($E$11="","",$E$11)</f>
        <v>Obec Velké Přílepy</v>
      </c>
      <c r="AI46" s="18" t="s">
        <v>42</v>
      </c>
      <c r="AM46" s="282" t="str">
        <f>IF($E$17="","",$E$17)</f>
        <v>Ing.Zd.Fiedler</v>
      </c>
      <c r="AN46" s="285"/>
      <c r="AO46" s="285"/>
      <c r="AP46" s="285"/>
      <c r="AR46" s="23"/>
      <c r="AS46" s="300" t="s">
        <v>61</v>
      </c>
      <c r="AT46" s="301"/>
      <c r="AU46" s="47"/>
      <c r="AV46" s="47"/>
      <c r="AW46" s="47"/>
      <c r="AX46" s="47"/>
      <c r="AY46" s="47"/>
      <c r="AZ46" s="47"/>
      <c r="BA46" s="47"/>
      <c r="BB46" s="47"/>
      <c r="BC46" s="47"/>
      <c r="BD46" s="48"/>
    </row>
    <row r="47" spans="2:56" s="6" customFormat="1" ht="15.75" customHeight="1">
      <c r="B47" s="23"/>
      <c r="C47" s="18" t="s">
        <v>40</v>
      </c>
      <c r="L47" s="16">
        <f>IF($E$14="Vyplň údaj","",$E$14)</f>
      </c>
      <c r="AR47" s="23"/>
      <c r="AS47" s="302"/>
      <c r="AT47" s="285"/>
      <c r="BD47" s="50"/>
    </row>
    <row r="48" spans="2:56" s="6" customFormat="1" ht="12" customHeight="1">
      <c r="B48" s="23"/>
      <c r="AR48" s="23"/>
      <c r="AS48" s="302"/>
      <c r="AT48" s="285"/>
      <c r="BD48" s="50"/>
    </row>
    <row r="49" spans="2:57" s="6" customFormat="1" ht="30" customHeight="1">
      <c r="B49" s="23"/>
      <c r="C49" s="303" t="s">
        <v>62</v>
      </c>
      <c r="D49" s="274"/>
      <c r="E49" s="274"/>
      <c r="F49" s="274"/>
      <c r="G49" s="274"/>
      <c r="H49" s="33"/>
      <c r="I49" s="304" t="s">
        <v>63</v>
      </c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305" t="s">
        <v>64</v>
      </c>
      <c r="AH49" s="274"/>
      <c r="AI49" s="274"/>
      <c r="AJ49" s="274"/>
      <c r="AK49" s="274"/>
      <c r="AL49" s="274"/>
      <c r="AM49" s="274"/>
      <c r="AN49" s="304" t="s">
        <v>65</v>
      </c>
      <c r="AO49" s="274"/>
      <c r="AP49" s="274"/>
      <c r="AQ49" s="51" t="s">
        <v>66</v>
      </c>
      <c r="AR49" s="23"/>
      <c r="AS49" s="52" t="s">
        <v>67</v>
      </c>
      <c r="AT49" s="53" t="s">
        <v>68</v>
      </c>
      <c r="AU49" s="53" t="s">
        <v>69</v>
      </c>
      <c r="AV49" s="53" t="s">
        <v>70</v>
      </c>
      <c r="AW49" s="53" t="s">
        <v>71</v>
      </c>
      <c r="AX49" s="53" t="s">
        <v>72</v>
      </c>
      <c r="AY49" s="53" t="s">
        <v>73</v>
      </c>
      <c r="AZ49" s="53" t="s">
        <v>74</v>
      </c>
      <c r="BA49" s="53" t="s">
        <v>75</v>
      </c>
      <c r="BB49" s="53" t="s">
        <v>76</v>
      </c>
      <c r="BC49" s="53" t="s">
        <v>77</v>
      </c>
      <c r="BD49" s="54" t="s">
        <v>78</v>
      </c>
      <c r="BE49" s="55"/>
    </row>
    <row r="50" spans="2:56" s="6" customFormat="1" ht="12" customHeight="1">
      <c r="B50" s="23"/>
      <c r="AR50" s="23"/>
      <c r="AS50" s="56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8"/>
    </row>
    <row r="51" spans="2:90" s="43" customFormat="1" ht="33" customHeight="1">
      <c r="B51" s="44"/>
      <c r="C51" s="57" t="s">
        <v>79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293">
        <f>ROUND(SUM($AG$52:$AG$53),2)</f>
        <v>0</v>
      </c>
      <c r="AH51" s="294"/>
      <c r="AI51" s="294"/>
      <c r="AJ51" s="294"/>
      <c r="AK51" s="294"/>
      <c r="AL51" s="294"/>
      <c r="AM51" s="294"/>
      <c r="AN51" s="293">
        <f>ROUND(SUM($AG$51,$AT$51),2)</f>
        <v>0</v>
      </c>
      <c r="AO51" s="294"/>
      <c r="AP51" s="294"/>
      <c r="AQ51" s="59"/>
      <c r="AR51" s="44"/>
      <c r="AS51" s="60">
        <f>ROUND(SUM($AS$52:$AS$53),2)</f>
        <v>0</v>
      </c>
      <c r="AT51" s="61">
        <f>ROUND(SUM($AV$51:$AW$51),2)</f>
        <v>0</v>
      </c>
      <c r="AU51" s="62">
        <f>ROUND(SUM($AU$52:$AU$53),5)</f>
        <v>0</v>
      </c>
      <c r="AV51" s="61">
        <f>ROUND($AZ$51*$L$26,2)</f>
        <v>0</v>
      </c>
      <c r="AW51" s="61">
        <f>ROUND($BA$51*$L$27,2)</f>
        <v>0</v>
      </c>
      <c r="AX51" s="61">
        <f>ROUND($BB$51*$L$26,2)</f>
        <v>0</v>
      </c>
      <c r="AY51" s="61">
        <f>ROUND($BC$51*$L$27,2)</f>
        <v>0</v>
      </c>
      <c r="AZ51" s="61">
        <f>ROUND(SUM($AZ$52:$AZ$53),2)</f>
        <v>0</v>
      </c>
      <c r="BA51" s="61">
        <f>ROUND(SUM($BA$52:$BA$53),2)</f>
        <v>0</v>
      </c>
      <c r="BB51" s="61">
        <f>ROUND(SUM($BB$52:$BB$53),2)</f>
        <v>0</v>
      </c>
      <c r="BC51" s="61">
        <f>ROUND(SUM($BC$52:$BC$53),2)</f>
        <v>0</v>
      </c>
      <c r="BD51" s="63">
        <f>ROUND(SUM($BD$52:$BD$53),2)</f>
        <v>0</v>
      </c>
      <c r="BS51" s="43" t="s">
        <v>80</v>
      </c>
      <c r="BT51" s="43" t="s">
        <v>81</v>
      </c>
      <c r="BU51" s="64" t="s">
        <v>82</v>
      </c>
      <c r="BV51" s="43" t="s">
        <v>83</v>
      </c>
      <c r="BW51" s="43" t="s">
        <v>7</v>
      </c>
      <c r="BX51" s="43" t="s">
        <v>84</v>
      </c>
      <c r="CL51" s="43" t="s">
        <v>23</v>
      </c>
    </row>
    <row r="52" spans="1:91" s="65" customFormat="1" ht="28.5" customHeight="1">
      <c r="A52" s="173" t="s">
        <v>696</v>
      </c>
      <c r="B52" s="66"/>
      <c r="C52" s="67"/>
      <c r="D52" s="306" t="s">
        <v>863</v>
      </c>
      <c r="E52" s="307"/>
      <c r="F52" s="307"/>
      <c r="G52" s="307"/>
      <c r="H52" s="307"/>
      <c r="I52" s="67"/>
      <c r="J52" s="306" t="s">
        <v>865</v>
      </c>
      <c r="K52" s="307"/>
      <c r="L52" s="307"/>
      <c r="M52" s="307"/>
      <c r="N52" s="307"/>
      <c r="O52" s="307"/>
      <c r="P52" s="307"/>
      <c r="Q52" s="307"/>
      <c r="R52" s="307"/>
      <c r="S52" s="307"/>
      <c r="T52" s="307"/>
      <c r="U52" s="307"/>
      <c r="V52" s="307"/>
      <c r="W52" s="307"/>
      <c r="X52" s="307"/>
      <c r="Y52" s="307"/>
      <c r="Z52" s="307"/>
      <c r="AA52" s="307"/>
      <c r="AB52" s="307"/>
      <c r="AC52" s="307"/>
      <c r="AD52" s="307"/>
      <c r="AE52" s="307"/>
      <c r="AF52" s="307"/>
      <c r="AG52" s="296">
        <f>'B Soupis prací'!$J$27</f>
        <v>0</v>
      </c>
      <c r="AH52" s="297"/>
      <c r="AI52" s="297"/>
      <c r="AJ52" s="297"/>
      <c r="AK52" s="297"/>
      <c r="AL52" s="297"/>
      <c r="AM52" s="297"/>
      <c r="AN52" s="296">
        <f>ROUND(SUM($AG$52,$AT$52),2)</f>
        <v>0</v>
      </c>
      <c r="AO52" s="297"/>
      <c r="AP52" s="297"/>
      <c r="AQ52" s="68" t="s">
        <v>87</v>
      </c>
      <c r="AR52" s="66"/>
      <c r="AS52" s="69">
        <v>0</v>
      </c>
      <c r="AT52" s="70">
        <f>ROUND(SUM($AV$52:$AW$52),2)</f>
        <v>0</v>
      </c>
      <c r="AU52" s="71">
        <f>'B Soupis prací'!$P$80</f>
        <v>0</v>
      </c>
      <c r="AV52" s="70">
        <f>'B Soupis prací'!$J$30</f>
        <v>0</v>
      </c>
      <c r="AW52" s="70">
        <f>'B Soupis prací'!$J$31</f>
        <v>0</v>
      </c>
      <c r="AX52" s="70">
        <f>'B Soupis prací'!$J$32</f>
        <v>0</v>
      </c>
      <c r="AY52" s="70">
        <f>'B Soupis prací'!$J$33</f>
        <v>0</v>
      </c>
      <c r="AZ52" s="70">
        <f>'B Soupis prací'!$F$30</f>
        <v>0</v>
      </c>
      <c r="BA52" s="70">
        <f>'B Soupis prací'!$F$31</f>
        <v>0</v>
      </c>
      <c r="BB52" s="70">
        <f>'B Soupis prací'!$F$32</f>
        <v>0</v>
      </c>
      <c r="BC52" s="70">
        <f>'B Soupis prací'!$F$33</f>
        <v>0</v>
      </c>
      <c r="BD52" s="72">
        <f>'B Soupis prací'!$F$34</f>
        <v>0</v>
      </c>
      <c r="BT52" s="65" t="s">
        <v>26</v>
      </c>
      <c r="BV52" s="65" t="s">
        <v>83</v>
      </c>
      <c r="BW52" s="65" t="s">
        <v>866</v>
      </c>
      <c r="BX52" s="65" t="s">
        <v>7</v>
      </c>
      <c r="CL52" s="65" t="s">
        <v>23</v>
      </c>
      <c r="CM52" s="65" t="s">
        <v>25</v>
      </c>
    </row>
    <row r="53" spans="1:91" s="65" customFormat="1" ht="28.5" customHeight="1">
      <c r="A53" s="173" t="s">
        <v>696</v>
      </c>
      <c r="B53" s="66"/>
      <c r="C53" s="67"/>
      <c r="D53" s="306" t="s">
        <v>867</v>
      </c>
      <c r="E53" s="307"/>
      <c r="F53" s="307"/>
      <c r="G53" s="307"/>
      <c r="H53" s="307"/>
      <c r="I53" s="67"/>
      <c r="J53" s="306" t="s">
        <v>868</v>
      </c>
      <c r="K53" s="307"/>
      <c r="L53" s="307"/>
      <c r="M53" s="307"/>
      <c r="N53" s="307"/>
      <c r="O53" s="307"/>
      <c r="P53" s="307"/>
      <c r="Q53" s="307"/>
      <c r="R53" s="307"/>
      <c r="S53" s="307"/>
      <c r="T53" s="307"/>
      <c r="U53" s="307"/>
      <c r="V53" s="307"/>
      <c r="W53" s="307"/>
      <c r="X53" s="307"/>
      <c r="Y53" s="307"/>
      <c r="Z53" s="307"/>
      <c r="AA53" s="307"/>
      <c r="AB53" s="307"/>
      <c r="AC53" s="307"/>
      <c r="AD53" s="307"/>
      <c r="AE53" s="307"/>
      <c r="AF53" s="307"/>
      <c r="AG53" s="296">
        <f>'B VRN a ostatní'!$J$27</f>
        <v>0</v>
      </c>
      <c r="AH53" s="297"/>
      <c r="AI53" s="297"/>
      <c r="AJ53" s="297"/>
      <c r="AK53" s="297"/>
      <c r="AL53" s="297"/>
      <c r="AM53" s="297"/>
      <c r="AN53" s="296">
        <f>ROUND(SUM($AG$53,$AT$53),2)</f>
        <v>0</v>
      </c>
      <c r="AO53" s="297"/>
      <c r="AP53" s="297"/>
      <c r="AQ53" s="68" t="s">
        <v>87</v>
      </c>
      <c r="AR53" s="66"/>
      <c r="AS53" s="73">
        <v>0</v>
      </c>
      <c r="AT53" s="74">
        <f>ROUND(SUM($AV$53:$AW$53),2)</f>
        <v>0</v>
      </c>
      <c r="AU53" s="75">
        <f>'B VRN a ostatní'!$P$78</f>
        <v>0</v>
      </c>
      <c r="AV53" s="74">
        <f>'B VRN a ostatní'!$J$30</f>
        <v>0</v>
      </c>
      <c r="AW53" s="74">
        <f>'B VRN a ostatní'!$J$31</f>
        <v>0</v>
      </c>
      <c r="AX53" s="74">
        <f>'B VRN a ostatní'!$J$32</f>
        <v>0</v>
      </c>
      <c r="AY53" s="74">
        <f>'B VRN a ostatní'!$J$33</f>
        <v>0</v>
      </c>
      <c r="AZ53" s="74">
        <f>'B VRN a ostatní'!$F$30</f>
        <v>0</v>
      </c>
      <c r="BA53" s="74">
        <f>'B VRN a ostatní'!$F$31</f>
        <v>0</v>
      </c>
      <c r="BB53" s="74">
        <f>'B VRN a ostatní'!$F$32</f>
        <v>0</v>
      </c>
      <c r="BC53" s="74">
        <f>'B VRN a ostatní'!$F$33</f>
        <v>0</v>
      </c>
      <c r="BD53" s="76">
        <f>'B VRN a ostatní'!$F$34</f>
        <v>0</v>
      </c>
      <c r="BT53" s="65" t="s">
        <v>26</v>
      </c>
      <c r="BV53" s="65" t="s">
        <v>83</v>
      </c>
      <c r="BW53" s="65" t="s">
        <v>869</v>
      </c>
      <c r="BX53" s="65" t="s">
        <v>7</v>
      </c>
      <c r="CL53" s="65" t="s">
        <v>23</v>
      </c>
      <c r="CM53" s="65" t="s">
        <v>25</v>
      </c>
    </row>
    <row r="54" spans="2:44" s="6" customFormat="1" ht="30.75" customHeight="1">
      <c r="B54" s="23"/>
      <c r="AR54" s="23"/>
    </row>
    <row r="55" spans="2:44" s="6" customFormat="1" ht="7.5" customHeight="1"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23"/>
    </row>
  </sheetData>
  <sheetProtection/>
  <mergeCells count="45">
    <mergeCell ref="AR2:BE2"/>
    <mergeCell ref="K5:AO5"/>
    <mergeCell ref="BE5:BE32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D53:H53"/>
    <mergeCell ref="J53:AF53"/>
    <mergeCell ref="AG53:AM53"/>
    <mergeCell ref="AN53:AP53"/>
    <mergeCell ref="AG51:AM51"/>
    <mergeCell ref="AN51:AP51"/>
    <mergeCell ref="D52:H52"/>
    <mergeCell ref="J52:AF52"/>
    <mergeCell ref="AG52:AM52"/>
    <mergeCell ref="AN52:AP52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14122014b - Velké Přílepy...'!C2" tooltip="14122014b - Velké Přílepy..." display="/"/>
    <hyperlink ref="A53" location="'14122014b1 - Velké Přílep...'!C2" tooltip="14122014b1 - Velké Přílep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E15" sqref="E15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74"/>
      <c r="C1" s="174"/>
      <c r="D1" s="175" t="s">
        <v>3</v>
      </c>
      <c r="E1" s="174"/>
      <c r="F1" s="167" t="s">
        <v>697</v>
      </c>
      <c r="G1" s="309" t="s">
        <v>698</v>
      </c>
      <c r="H1" s="309"/>
      <c r="I1" s="174"/>
      <c r="J1" s="167" t="s">
        <v>699</v>
      </c>
      <c r="K1" s="175" t="s">
        <v>92</v>
      </c>
      <c r="L1" s="167" t="s">
        <v>700</v>
      </c>
      <c r="M1" s="167"/>
      <c r="N1" s="167"/>
      <c r="O1" s="167"/>
      <c r="P1" s="167"/>
      <c r="Q1" s="167"/>
      <c r="R1" s="167"/>
      <c r="S1" s="167"/>
      <c r="T1" s="167"/>
      <c r="U1" s="172"/>
      <c r="V1" s="17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95" t="s">
        <v>8</v>
      </c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2" t="s">
        <v>866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25</v>
      </c>
    </row>
    <row r="4" spans="2:46" s="2" customFormat="1" ht="37.5" customHeight="1">
      <c r="B4" s="10"/>
      <c r="D4" s="11" t="s">
        <v>93</v>
      </c>
      <c r="K4" s="12"/>
      <c r="M4" s="13" t="s">
        <v>13</v>
      </c>
      <c r="AT4" s="2" t="s">
        <v>6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19</v>
      </c>
      <c r="K6" s="12"/>
    </row>
    <row r="7" spans="2:11" s="2" customFormat="1" ht="15.75" customHeight="1">
      <c r="B7" s="10"/>
      <c r="E7" s="308" t="str">
        <f>'B Rekapitulace stavby'!$K$6</f>
        <v>Velké Přílepy B</v>
      </c>
      <c r="F7" s="283"/>
      <c r="G7" s="283"/>
      <c r="H7" s="283"/>
      <c r="K7" s="12"/>
    </row>
    <row r="8" spans="2:11" s="6" customFormat="1" ht="15.75" customHeight="1">
      <c r="B8" s="23"/>
      <c r="D8" s="18" t="s">
        <v>94</v>
      </c>
      <c r="K8" s="26"/>
    </row>
    <row r="9" spans="2:11" s="6" customFormat="1" ht="37.5" customHeight="1">
      <c r="B9" s="23"/>
      <c r="E9" s="298" t="s">
        <v>870</v>
      </c>
      <c r="F9" s="285"/>
      <c r="G9" s="285"/>
      <c r="H9" s="285"/>
      <c r="K9" s="26"/>
    </row>
    <row r="10" spans="2:11" s="6" customFormat="1" ht="14.25" customHeight="1">
      <c r="B10" s="23"/>
      <c r="K10" s="26"/>
    </row>
    <row r="11" spans="2:11" s="6" customFormat="1" ht="15" customHeight="1">
      <c r="B11" s="23"/>
      <c r="D11" s="18" t="s">
        <v>22</v>
      </c>
      <c r="F11" s="16" t="s">
        <v>23</v>
      </c>
      <c r="I11" s="18" t="s">
        <v>24</v>
      </c>
      <c r="J11" s="16" t="s">
        <v>25</v>
      </c>
      <c r="K11" s="26"/>
    </row>
    <row r="12" spans="2:11" s="6" customFormat="1" ht="15" customHeight="1">
      <c r="B12" s="23"/>
      <c r="D12" s="18" t="s">
        <v>27</v>
      </c>
      <c r="F12" s="16" t="s">
        <v>28</v>
      </c>
      <c r="I12" s="18" t="s">
        <v>29</v>
      </c>
      <c r="J12" s="46" t="str">
        <f>'B Rekapitulace stavby'!$AN$8</f>
        <v>14.12.2014</v>
      </c>
      <c r="K12" s="26"/>
    </row>
    <row r="13" spans="2:11" s="6" customFormat="1" ht="22.5" customHeight="1">
      <c r="B13" s="23"/>
      <c r="D13" s="15" t="s">
        <v>32</v>
      </c>
      <c r="F13" s="20" t="s">
        <v>33</v>
      </c>
      <c r="I13" s="15" t="s">
        <v>34</v>
      </c>
      <c r="J13" s="20" t="s">
        <v>35</v>
      </c>
      <c r="K13" s="26"/>
    </row>
    <row r="14" spans="2:11" s="6" customFormat="1" ht="15" customHeight="1">
      <c r="B14" s="23"/>
      <c r="D14" s="18" t="s">
        <v>37</v>
      </c>
      <c r="I14" s="18" t="s">
        <v>38</v>
      </c>
      <c r="J14" s="16"/>
      <c r="K14" s="26"/>
    </row>
    <row r="15" spans="2:11" s="6" customFormat="1" ht="18.75" customHeight="1">
      <c r="B15" s="23"/>
      <c r="E15" s="16" t="s">
        <v>965</v>
      </c>
      <c r="I15" s="18" t="s">
        <v>39</v>
      </c>
      <c r="J15" s="16"/>
      <c r="K15" s="26"/>
    </row>
    <row r="16" spans="2:11" s="6" customFormat="1" ht="7.5" customHeight="1">
      <c r="B16" s="23"/>
      <c r="K16" s="26"/>
    </row>
    <row r="17" spans="2:11" s="6" customFormat="1" ht="15" customHeight="1">
      <c r="B17" s="23"/>
      <c r="D17" s="18" t="s">
        <v>40</v>
      </c>
      <c r="I17" s="18" t="s">
        <v>38</v>
      </c>
      <c r="J17" s="16">
        <f>IF('B Rekapitulace stavby'!$AN$13="Vyplň údaj","",IF('B Rekapitulace stavby'!$AN$13="","",'B Rekapitulace stavby'!$AN$13))</f>
      </c>
      <c r="K17" s="26"/>
    </row>
    <row r="18" spans="2:11" s="6" customFormat="1" ht="18.75" customHeight="1">
      <c r="B18" s="23"/>
      <c r="E18" s="16">
        <f>IF('B Rekapitulace stavby'!$E$14="Vyplň údaj","",IF('B Rekapitulace stavby'!$E$14="","",'B Rekapitulace stavby'!$E$14))</f>
      </c>
      <c r="I18" s="18" t="s">
        <v>39</v>
      </c>
      <c r="J18" s="16">
        <f>IF('B Rekapitulace stavby'!$AN$14="Vyplň údaj","",IF('B Rekapitulace stavby'!$AN$14="","",'B Rekapitulace stavby'!$AN$14))</f>
      </c>
      <c r="K18" s="26"/>
    </row>
    <row r="19" spans="2:11" s="6" customFormat="1" ht="7.5" customHeight="1">
      <c r="B19" s="23"/>
      <c r="K19" s="26"/>
    </row>
    <row r="20" spans="2:11" s="6" customFormat="1" ht="15" customHeight="1">
      <c r="B20" s="23"/>
      <c r="D20" s="18" t="s">
        <v>42</v>
      </c>
      <c r="I20" s="18" t="s">
        <v>38</v>
      </c>
      <c r="J20" s="16"/>
      <c r="K20" s="26"/>
    </row>
    <row r="21" spans="2:11" s="6" customFormat="1" ht="18.75" customHeight="1">
      <c r="B21" s="23"/>
      <c r="E21" s="16" t="s">
        <v>43</v>
      </c>
      <c r="I21" s="18" t="s">
        <v>39</v>
      </c>
      <c r="J21" s="16"/>
      <c r="K21" s="26"/>
    </row>
    <row r="22" spans="2:11" s="6" customFormat="1" ht="7.5" customHeight="1">
      <c r="B22" s="23"/>
      <c r="K22" s="26"/>
    </row>
    <row r="23" spans="2:11" s="6" customFormat="1" ht="15" customHeight="1">
      <c r="B23" s="23"/>
      <c r="D23" s="18" t="s">
        <v>45</v>
      </c>
      <c r="K23" s="26"/>
    </row>
    <row r="24" spans="2:11" s="77" customFormat="1" ht="408" customHeight="1">
      <c r="B24" s="78"/>
      <c r="E24" s="288" t="s">
        <v>46</v>
      </c>
      <c r="F24" s="310"/>
      <c r="G24" s="310"/>
      <c r="H24" s="310"/>
      <c r="K24" s="79"/>
    </row>
    <row r="25" spans="2:11" s="6" customFormat="1" ht="7.5" customHeight="1">
      <c r="B25" s="23"/>
      <c r="K25" s="26"/>
    </row>
    <row r="26" spans="2:11" s="6" customFormat="1" ht="7.5" customHeight="1">
      <c r="B26" s="23"/>
      <c r="D26" s="47"/>
      <c r="E26" s="47"/>
      <c r="F26" s="47"/>
      <c r="G26" s="47"/>
      <c r="H26" s="47"/>
      <c r="I26" s="47"/>
      <c r="J26" s="47"/>
      <c r="K26" s="80"/>
    </row>
    <row r="27" spans="2:11" s="6" customFormat="1" ht="26.25" customHeight="1">
      <c r="B27" s="23"/>
      <c r="D27" s="81" t="s">
        <v>47</v>
      </c>
      <c r="J27" s="58">
        <f>ROUND($J$80,2)</f>
        <v>0</v>
      </c>
      <c r="K27" s="26"/>
    </row>
    <row r="28" spans="2:11" s="6" customFormat="1" ht="7.5" customHeight="1">
      <c r="B28" s="23"/>
      <c r="D28" s="47"/>
      <c r="E28" s="47"/>
      <c r="F28" s="47"/>
      <c r="G28" s="47"/>
      <c r="H28" s="47"/>
      <c r="I28" s="47"/>
      <c r="J28" s="47"/>
      <c r="K28" s="80"/>
    </row>
    <row r="29" spans="2:11" s="6" customFormat="1" ht="15" customHeight="1">
      <c r="B29" s="23"/>
      <c r="F29" s="27" t="s">
        <v>49</v>
      </c>
      <c r="I29" s="27" t="s">
        <v>48</v>
      </c>
      <c r="J29" s="27" t="s">
        <v>50</v>
      </c>
      <c r="K29" s="26"/>
    </row>
    <row r="30" spans="2:11" s="6" customFormat="1" ht="15" customHeight="1">
      <c r="B30" s="23"/>
      <c r="D30" s="29" t="s">
        <v>51</v>
      </c>
      <c r="E30" s="29" t="s">
        <v>52</v>
      </c>
      <c r="F30" s="82">
        <f>ROUND(SUM($BE$80:$BE$96),2)</f>
        <v>0</v>
      </c>
      <c r="I30" s="83">
        <v>0.21</v>
      </c>
      <c r="J30" s="82">
        <f>ROUND(SUM($BE$80:$BE$96)*$I$30,2)</f>
        <v>0</v>
      </c>
      <c r="K30" s="26"/>
    </row>
    <row r="31" spans="2:11" s="6" customFormat="1" ht="15" customHeight="1">
      <c r="B31" s="23"/>
      <c r="E31" s="29" t="s">
        <v>53</v>
      </c>
      <c r="F31" s="82">
        <f>ROUND(SUM($BF$80:$BF$96),2)</f>
        <v>0</v>
      </c>
      <c r="I31" s="83">
        <v>0.15</v>
      </c>
      <c r="J31" s="82">
        <f>ROUND(SUM($BF$80:$BF$96)*$I$31,2)</f>
        <v>0</v>
      </c>
      <c r="K31" s="26"/>
    </row>
    <row r="32" spans="2:11" s="6" customFormat="1" ht="15" customHeight="1" hidden="1">
      <c r="B32" s="23"/>
      <c r="E32" s="29" t="s">
        <v>54</v>
      </c>
      <c r="F32" s="82">
        <f>ROUND(SUM($BG$80:$BG$96),2)</f>
        <v>0</v>
      </c>
      <c r="I32" s="83">
        <v>0.21</v>
      </c>
      <c r="J32" s="82">
        <v>0</v>
      </c>
      <c r="K32" s="26"/>
    </row>
    <row r="33" spans="2:11" s="6" customFormat="1" ht="15" customHeight="1" hidden="1">
      <c r="B33" s="23"/>
      <c r="E33" s="29" t="s">
        <v>55</v>
      </c>
      <c r="F33" s="82">
        <f>ROUND(SUM($BH$80:$BH$96),2)</f>
        <v>0</v>
      </c>
      <c r="I33" s="83">
        <v>0.15</v>
      </c>
      <c r="J33" s="82">
        <v>0</v>
      </c>
      <c r="K33" s="26"/>
    </row>
    <row r="34" spans="2:11" s="6" customFormat="1" ht="15" customHeight="1" hidden="1">
      <c r="B34" s="23"/>
      <c r="E34" s="29" t="s">
        <v>56</v>
      </c>
      <c r="F34" s="82">
        <f>ROUND(SUM($BI$80:$BI$96),2)</f>
        <v>0</v>
      </c>
      <c r="I34" s="83">
        <v>0</v>
      </c>
      <c r="J34" s="82">
        <v>0</v>
      </c>
      <c r="K34" s="26"/>
    </row>
    <row r="35" spans="2:11" s="6" customFormat="1" ht="7.5" customHeight="1">
      <c r="B35" s="23"/>
      <c r="K35" s="26"/>
    </row>
    <row r="36" spans="2:11" s="6" customFormat="1" ht="26.25" customHeight="1">
      <c r="B36" s="23"/>
      <c r="C36" s="31"/>
      <c r="D36" s="32" t="s">
        <v>57</v>
      </c>
      <c r="E36" s="33"/>
      <c r="F36" s="33"/>
      <c r="G36" s="84" t="s">
        <v>58</v>
      </c>
      <c r="H36" s="34" t="s">
        <v>59</v>
      </c>
      <c r="I36" s="33"/>
      <c r="J36" s="35">
        <f>ROUND(SUM($J$27:$J$34),2)</f>
        <v>0</v>
      </c>
      <c r="K36" s="85"/>
    </row>
    <row r="37" spans="2:11" s="6" customFormat="1" ht="15" customHeight="1">
      <c r="B37" s="37"/>
      <c r="C37" s="38"/>
      <c r="D37" s="38"/>
      <c r="E37" s="38"/>
      <c r="F37" s="38"/>
      <c r="G37" s="38"/>
      <c r="H37" s="38"/>
      <c r="I37" s="38"/>
      <c r="J37" s="38"/>
      <c r="K37" s="39"/>
    </row>
    <row r="41" spans="2:11" s="6" customFormat="1" ht="7.5" customHeight="1">
      <c r="B41" s="40"/>
      <c r="C41" s="41"/>
      <c r="D41" s="41"/>
      <c r="E41" s="41"/>
      <c r="F41" s="41"/>
      <c r="G41" s="41"/>
      <c r="H41" s="41"/>
      <c r="I41" s="41"/>
      <c r="J41" s="41"/>
      <c r="K41" s="86"/>
    </row>
    <row r="42" spans="2:11" s="6" customFormat="1" ht="37.5" customHeight="1">
      <c r="B42" s="23"/>
      <c r="C42" s="11" t="s">
        <v>96</v>
      </c>
      <c r="K42" s="26"/>
    </row>
    <row r="43" spans="2:11" s="6" customFormat="1" ht="7.5" customHeight="1">
      <c r="B43" s="23"/>
      <c r="K43" s="26"/>
    </row>
    <row r="44" spans="2:11" s="6" customFormat="1" ht="15" customHeight="1">
      <c r="B44" s="23"/>
      <c r="C44" s="18" t="s">
        <v>19</v>
      </c>
      <c r="K44" s="26"/>
    </row>
    <row r="45" spans="2:11" s="6" customFormat="1" ht="16.5" customHeight="1">
      <c r="B45" s="23"/>
      <c r="E45" s="308" t="str">
        <f>$E$7</f>
        <v>Velké Přílepy B</v>
      </c>
      <c r="F45" s="285"/>
      <c r="G45" s="285"/>
      <c r="H45" s="285"/>
      <c r="K45" s="26"/>
    </row>
    <row r="46" spans="2:11" s="6" customFormat="1" ht="15" customHeight="1">
      <c r="B46" s="23"/>
      <c r="C46" s="18" t="s">
        <v>94</v>
      </c>
      <c r="K46" s="26"/>
    </row>
    <row r="47" spans="2:11" s="6" customFormat="1" ht="19.5" customHeight="1">
      <c r="B47" s="23"/>
      <c r="E47" s="298" t="str">
        <f>$E$9</f>
        <v>14122014b - Velké Přílepy_chodník část B</v>
      </c>
      <c r="F47" s="285"/>
      <c r="G47" s="285"/>
      <c r="H47" s="285"/>
      <c r="K47" s="26"/>
    </row>
    <row r="48" spans="2:11" s="6" customFormat="1" ht="7.5" customHeight="1">
      <c r="B48" s="23"/>
      <c r="K48" s="26"/>
    </row>
    <row r="49" spans="2:11" s="6" customFormat="1" ht="18.75" customHeight="1">
      <c r="B49" s="23"/>
      <c r="C49" s="18" t="s">
        <v>27</v>
      </c>
      <c r="F49" s="16" t="str">
        <f>$F$12</f>
        <v>Velké Přílepy</v>
      </c>
      <c r="I49" s="18" t="s">
        <v>29</v>
      </c>
      <c r="J49" s="46" t="str">
        <f>IF($J$12="","",$J$12)</f>
        <v>14.12.2014</v>
      </c>
      <c r="K49" s="26"/>
    </row>
    <row r="50" spans="2:11" s="6" customFormat="1" ht="7.5" customHeight="1">
      <c r="B50" s="23"/>
      <c r="K50" s="26"/>
    </row>
    <row r="51" spans="2:11" s="6" customFormat="1" ht="15.75" customHeight="1">
      <c r="B51" s="23"/>
      <c r="C51" s="18" t="s">
        <v>37</v>
      </c>
      <c r="F51" s="16" t="str">
        <f>$E$15</f>
        <v>Obec Velké Přílepy</v>
      </c>
      <c r="I51" s="18" t="s">
        <v>42</v>
      </c>
      <c r="J51" s="16" t="str">
        <f>$E$21</f>
        <v>Ing.Zd.Fiedler</v>
      </c>
      <c r="K51" s="26"/>
    </row>
    <row r="52" spans="2:11" s="6" customFormat="1" ht="15" customHeight="1">
      <c r="B52" s="23"/>
      <c r="C52" s="18" t="s">
        <v>40</v>
      </c>
      <c r="F52" s="16">
        <f>IF($E$18="","",$E$18)</f>
      </c>
      <c r="K52" s="26"/>
    </row>
    <row r="53" spans="2:11" s="6" customFormat="1" ht="11.25" customHeight="1">
      <c r="B53" s="23"/>
      <c r="K53" s="26"/>
    </row>
    <row r="54" spans="2:11" s="6" customFormat="1" ht="30" customHeight="1">
      <c r="B54" s="23"/>
      <c r="C54" s="87" t="s">
        <v>97</v>
      </c>
      <c r="D54" s="31"/>
      <c r="E54" s="31"/>
      <c r="F54" s="31"/>
      <c r="G54" s="31"/>
      <c r="H54" s="31"/>
      <c r="I54" s="31"/>
      <c r="J54" s="88" t="s">
        <v>98</v>
      </c>
      <c r="K54" s="36"/>
    </row>
    <row r="55" spans="2:11" s="6" customFormat="1" ht="11.25" customHeight="1">
      <c r="B55" s="23"/>
      <c r="K55" s="26"/>
    </row>
    <row r="56" spans="2:47" s="6" customFormat="1" ht="30" customHeight="1">
      <c r="B56" s="23"/>
      <c r="C56" s="57" t="s">
        <v>99</v>
      </c>
      <c r="J56" s="58">
        <f>ROUND($J$80,2)</f>
        <v>0</v>
      </c>
      <c r="K56" s="26"/>
      <c r="AU56" s="6" t="s">
        <v>100</v>
      </c>
    </row>
    <row r="57" spans="2:11" s="64" customFormat="1" ht="25.5" customHeight="1">
      <c r="B57" s="89"/>
      <c r="D57" s="90" t="s">
        <v>101</v>
      </c>
      <c r="E57" s="90"/>
      <c r="F57" s="90"/>
      <c r="G57" s="90"/>
      <c r="H57" s="90"/>
      <c r="I57" s="90"/>
      <c r="J57" s="91">
        <f>ROUND($J$81,2)</f>
        <v>0</v>
      </c>
      <c r="K57" s="92"/>
    </row>
    <row r="58" spans="2:11" s="93" customFormat="1" ht="21" customHeight="1">
      <c r="B58" s="94"/>
      <c r="D58" s="95" t="s">
        <v>871</v>
      </c>
      <c r="E58" s="95"/>
      <c r="F58" s="95"/>
      <c r="G58" s="95"/>
      <c r="H58" s="95"/>
      <c r="I58" s="95"/>
      <c r="J58" s="96">
        <f>ROUND($J$82,2)</f>
        <v>0</v>
      </c>
      <c r="K58" s="97"/>
    </row>
    <row r="59" spans="2:11" s="93" customFormat="1" ht="21" customHeight="1">
      <c r="B59" s="94"/>
      <c r="D59" s="95" t="s">
        <v>107</v>
      </c>
      <c r="E59" s="95"/>
      <c r="F59" s="95"/>
      <c r="G59" s="95"/>
      <c r="H59" s="95"/>
      <c r="I59" s="95"/>
      <c r="J59" s="96">
        <f>ROUND($J$88,2)</f>
        <v>0</v>
      </c>
      <c r="K59" s="97"/>
    </row>
    <row r="60" spans="2:11" s="93" customFormat="1" ht="21" customHeight="1">
      <c r="B60" s="94"/>
      <c r="D60" s="95" t="s">
        <v>109</v>
      </c>
      <c r="E60" s="95"/>
      <c r="F60" s="95"/>
      <c r="G60" s="95"/>
      <c r="H60" s="95"/>
      <c r="I60" s="95"/>
      <c r="J60" s="96">
        <f>ROUND($J$94,2)</f>
        <v>0</v>
      </c>
      <c r="K60" s="97"/>
    </row>
    <row r="61" spans="2:11" s="6" customFormat="1" ht="22.5" customHeight="1">
      <c r="B61" s="23"/>
      <c r="K61" s="26"/>
    </row>
    <row r="62" spans="2:11" s="6" customFormat="1" ht="7.5" customHeight="1">
      <c r="B62" s="37"/>
      <c r="C62" s="38"/>
      <c r="D62" s="38"/>
      <c r="E62" s="38"/>
      <c r="F62" s="38"/>
      <c r="G62" s="38"/>
      <c r="H62" s="38"/>
      <c r="I62" s="38"/>
      <c r="J62" s="38"/>
      <c r="K62" s="39"/>
    </row>
    <row r="66" spans="2:12" s="6" customFormat="1" ht="7.5" customHeight="1"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23"/>
    </row>
    <row r="67" spans="2:12" s="6" customFormat="1" ht="37.5" customHeight="1">
      <c r="B67" s="23"/>
      <c r="C67" s="11" t="s">
        <v>118</v>
      </c>
      <c r="L67" s="23"/>
    </row>
    <row r="68" spans="2:12" s="6" customFormat="1" ht="7.5" customHeight="1">
      <c r="B68" s="23"/>
      <c r="L68" s="23"/>
    </row>
    <row r="69" spans="2:12" s="6" customFormat="1" ht="15" customHeight="1">
      <c r="B69" s="23"/>
      <c r="C69" s="18" t="s">
        <v>19</v>
      </c>
      <c r="L69" s="23"/>
    </row>
    <row r="70" spans="2:12" s="6" customFormat="1" ht="16.5" customHeight="1">
      <c r="B70" s="23"/>
      <c r="E70" s="308" t="str">
        <f>$E$7</f>
        <v>Velké Přílepy B</v>
      </c>
      <c r="F70" s="285"/>
      <c r="G70" s="285"/>
      <c r="H70" s="285"/>
      <c r="L70" s="23"/>
    </row>
    <row r="71" spans="2:12" s="6" customFormat="1" ht="15" customHeight="1">
      <c r="B71" s="23"/>
      <c r="C71" s="18" t="s">
        <v>94</v>
      </c>
      <c r="L71" s="23"/>
    </row>
    <row r="72" spans="2:12" s="6" customFormat="1" ht="19.5" customHeight="1">
      <c r="B72" s="23"/>
      <c r="E72" s="298" t="str">
        <f>$E$9</f>
        <v>14122014b - Velké Přílepy_chodník část B</v>
      </c>
      <c r="F72" s="285"/>
      <c r="G72" s="285"/>
      <c r="H72" s="285"/>
      <c r="L72" s="23"/>
    </row>
    <row r="73" spans="2:12" s="6" customFormat="1" ht="7.5" customHeight="1">
      <c r="B73" s="23"/>
      <c r="L73" s="23"/>
    </row>
    <row r="74" spans="2:12" s="6" customFormat="1" ht="18.75" customHeight="1">
      <c r="B74" s="23"/>
      <c r="C74" s="18" t="s">
        <v>27</v>
      </c>
      <c r="F74" s="16" t="str">
        <f>$F$12</f>
        <v>Velké Přílepy</v>
      </c>
      <c r="I74" s="18" t="s">
        <v>29</v>
      </c>
      <c r="J74" s="46" t="str">
        <f>IF($J$12="","",$J$12)</f>
        <v>14.12.2014</v>
      </c>
      <c r="L74" s="23"/>
    </row>
    <row r="75" spans="2:12" s="6" customFormat="1" ht="7.5" customHeight="1">
      <c r="B75" s="23"/>
      <c r="L75" s="23"/>
    </row>
    <row r="76" spans="2:12" s="6" customFormat="1" ht="15.75" customHeight="1">
      <c r="B76" s="23"/>
      <c r="C76" s="18" t="s">
        <v>37</v>
      </c>
      <c r="F76" s="16" t="str">
        <f>$E$15</f>
        <v>Obec Velké Přílepy</v>
      </c>
      <c r="I76" s="18" t="s">
        <v>42</v>
      </c>
      <c r="J76" s="16" t="str">
        <f>$E$21</f>
        <v>Ing.Zd.Fiedler</v>
      </c>
      <c r="L76" s="23"/>
    </row>
    <row r="77" spans="2:12" s="6" customFormat="1" ht="15" customHeight="1">
      <c r="B77" s="23"/>
      <c r="C77" s="18" t="s">
        <v>40</v>
      </c>
      <c r="F77" s="16">
        <f>IF($E$18="","",$E$18)</f>
      </c>
      <c r="L77" s="23"/>
    </row>
    <row r="78" spans="2:12" s="6" customFormat="1" ht="11.25" customHeight="1">
      <c r="B78" s="23"/>
      <c r="L78" s="23"/>
    </row>
    <row r="79" spans="2:20" s="98" customFormat="1" ht="30" customHeight="1">
      <c r="B79" s="99"/>
      <c r="C79" s="100" t="s">
        <v>119</v>
      </c>
      <c r="D79" s="101" t="s">
        <v>66</v>
      </c>
      <c r="E79" s="101" t="s">
        <v>62</v>
      </c>
      <c r="F79" s="101" t="s">
        <v>120</v>
      </c>
      <c r="G79" s="101" t="s">
        <v>121</v>
      </c>
      <c r="H79" s="101" t="s">
        <v>122</v>
      </c>
      <c r="I79" s="101" t="s">
        <v>123</v>
      </c>
      <c r="J79" s="101" t="s">
        <v>124</v>
      </c>
      <c r="K79" s="102" t="s">
        <v>125</v>
      </c>
      <c r="L79" s="99"/>
      <c r="M79" s="52" t="s">
        <v>126</v>
      </c>
      <c r="N79" s="53" t="s">
        <v>51</v>
      </c>
      <c r="O79" s="53" t="s">
        <v>127</v>
      </c>
      <c r="P79" s="53" t="s">
        <v>128</v>
      </c>
      <c r="Q79" s="53" t="s">
        <v>129</v>
      </c>
      <c r="R79" s="53" t="s">
        <v>130</v>
      </c>
      <c r="S79" s="53" t="s">
        <v>131</v>
      </c>
      <c r="T79" s="54" t="s">
        <v>132</v>
      </c>
    </row>
    <row r="80" spans="2:63" s="6" customFormat="1" ht="30" customHeight="1">
      <c r="B80" s="23"/>
      <c r="C80" s="57" t="s">
        <v>99</v>
      </c>
      <c r="J80" s="103">
        <f>$BK$80</f>
        <v>0</v>
      </c>
      <c r="L80" s="23"/>
      <c r="M80" s="56"/>
      <c r="N80" s="47"/>
      <c r="O80" s="47"/>
      <c r="P80" s="104">
        <f>$P$81</f>
        <v>0</v>
      </c>
      <c r="Q80" s="47"/>
      <c r="R80" s="104">
        <f>$R$81</f>
        <v>4.1148</v>
      </c>
      <c r="S80" s="47"/>
      <c r="T80" s="105">
        <f>$T$81</f>
        <v>0</v>
      </c>
      <c r="AT80" s="6" t="s">
        <v>80</v>
      </c>
      <c r="AU80" s="6" t="s">
        <v>100</v>
      </c>
      <c r="BK80" s="106">
        <f>$BK$81</f>
        <v>0</v>
      </c>
    </row>
    <row r="81" spans="2:63" s="107" customFormat="1" ht="37.5" customHeight="1">
      <c r="B81" s="108"/>
      <c r="D81" s="109" t="s">
        <v>80</v>
      </c>
      <c r="E81" s="110" t="s">
        <v>133</v>
      </c>
      <c r="F81" s="110" t="s">
        <v>134</v>
      </c>
      <c r="J81" s="111">
        <f>$BK$81</f>
        <v>0</v>
      </c>
      <c r="L81" s="108"/>
      <c r="M81" s="112"/>
      <c r="P81" s="113">
        <f>$P$82+$P$88+$P$94</f>
        <v>0</v>
      </c>
      <c r="R81" s="113">
        <f>$R$82+$R$88+$R$94</f>
        <v>4.1148</v>
      </c>
      <c r="T81" s="114">
        <f>$T$82+$T$88+$T$94</f>
        <v>0</v>
      </c>
      <c r="AR81" s="109" t="s">
        <v>26</v>
      </c>
      <c r="AT81" s="109" t="s">
        <v>80</v>
      </c>
      <c r="AU81" s="109" t="s">
        <v>81</v>
      </c>
      <c r="AY81" s="109" t="s">
        <v>135</v>
      </c>
      <c r="BK81" s="115">
        <f>$BK$82+$BK$88+$BK$94</f>
        <v>0</v>
      </c>
    </row>
    <row r="82" spans="2:63" s="107" customFormat="1" ht="21" customHeight="1">
      <c r="B82" s="108"/>
      <c r="D82" s="109" t="s">
        <v>80</v>
      </c>
      <c r="E82" s="116" t="s">
        <v>170</v>
      </c>
      <c r="F82" s="116" t="s">
        <v>872</v>
      </c>
      <c r="J82" s="117">
        <f>$BK$82</f>
        <v>0</v>
      </c>
      <c r="L82" s="108"/>
      <c r="M82" s="112"/>
      <c r="P82" s="113">
        <f>SUM($P$83:$P$87)</f>
        <v>0</v>
      </c>
      <c r="R82" s="113">
        <f>SUM($R$83:$R$87)</f>
        <v>4.1148</v>
      </c>
      <c r="T82" s="114">
        <f>SUM($T$83:$T$87)</f>
        <v>0</v>
      </c>
      <c r="AR82" s="109" t="s">
        <v>26</v>
      </c>
      <c r="AT82" s="109" t="s">
        <v>80</v>
      </c>
      <c r="AU82" s="109" t="s">
        <v>26</v>
      </c>
      <c r="AY82" s="109" t="s">
        <v>135</v>
      </c>
      <c r="BK82" s="115">
        <f>SUM($BK$83:$BK$87)</f>
        <v>0</v>
      </c>
    </row>
    <row r="83" spans="2:65" s="6" customFormat="1" ht="15.75" customHeight="1">
      <c r="B83" s="23"/>
      <c r="C83" s="118" t="s">
        <v>26</v>
      </c>
      <c r="D83" s="118" t="s">
        <v>137</v>
      </c>
      <c r="E83" s="119" t="s">
        <v>873</v>
      </c>
      <c r="F83" s="120" t="s">
        <v>874</v>
      </c>
      <c r="G83" s="121" t="s">
        <v>140</v>
      </c>
      <c r="H83" s="122">
        <v>360</v>
      </c>
      <c r="I83" s="123"/>
      <c r="J83" s="124">
        <f>ROUND($I$83*$H$83,2)</f>
        <v>0</v>
      </c>
      <c r="K83" s="120" t="s">
        <v>150</v>
      </c>
      <c r="L83" s="23"/>
      <c r="M83" s="125"/>
      <c r="N83" s="126" t="s">
        <v>52</v>
      </c>
      <c r="Q83" s="127">
        <v>0.01143</v>
      </c>
      <c r="R83" s="127">
        <f>$Q$83*$H$83</f>
        <v>4.1148</v>
      </c>
      <c r="S83" s="127">
        <v>0</v>
      </c>
      <c r="T83" s="128">
        <f>$S$83*$H$83</f>
        <v>0</v>
      </c>
      <c r="AR83" s="77" t="s">
        <v>141</v>
      </c>
      <c r="AT83" s="77" t="s">
        <v>137</v>
      </c>
      <c r="AU83" s="77" t="s">
        <v>25</v>
      </c>
      <c r="AY83" s="6" t="s">
        <v>135</v>
      </c>
      <c r="BE83" s="129">
        <f>IF($N$83="základní",$J$83,0)</f>
        <v>0</v>
      </c>
      <c r="BF83" s="129">
        <f>IF($N$83="snížená",$J$83,0)</f>
        <v>0</v>
      </c>
      <c r="BG83" s="129">
        <f>IF($N$83="zákl. přenesená",$J$83,0)</f>
        <v>0</v>
      </c>
      <c r="BH83" s="129">
        <f>IF($N$83="sníž. přenesená",$J$83,0)</f>
        <v>0</v>
      </c>
      <c r="BI83" s="129">
        <f>IF($N$83="nulová",$J$83,0)</f>
        <v>0</v>
      </c>
      <c r="BJ83" s="77" t="s">
        <v>26</v>
      </c>
      <c r="BK83" s="129">
        <f>ROUND($I$83*$H$83,2)</f>
        <v>0</v>
      </c>
      <c r="BL83" s="77" t="s">
        <v>141</v>
      </c>
      <c r="BM83" s="77" t="s">
        <v>875</v>
      </c>
    </row>
    <row r="84" spans="2:47" s="6" customFormat="1" ht="16.5" customHeight="1">
      <c r="B84" s="23"/>
      <c r="D84" s="130" t="s">
        <v>143</v>
      </c>
      <c r="F84" s="131" t="s">
        <v>874</v>
      </c>
      <c r="L84" s="23"/>
      <c r="M84" s="49"/>
      <c r="T84" s="50"/>
      <c r="AT84" s="6" t="s">
        <v>143</v>
      </c>
      <c r="AU84" s="6" t="s">
        <v>25</v>
      </c>
    </row>
    <row r="85" spans="2:51" s="6" customFormat="1" ht="15.75" customHeight="1">
      <c r="B85" s="132"/>
      <c r="D85" s="133" t="s">
        <v>144</v>
      </c>
      <c r="E85" s="134"/>
      <c r="F85" s="135" t="s">
        <v>876</v>
      </c>
      <c r="H85" s="134"/>
      <c r="L85" s="132"/>
      <c r="M85" s="136"/>
      <c r="T85" s="137"/>
      <c r="AT85" s="134" t="s">
        <v>144</v>
      </c>
      <c r="AU85" s="134" t="s">
        <v>25</v>
      </c>
      <c r="AV85" s="134" t="s">
        <v>26</v>
      </c>
      <c r="AW85" s="134" t="s">
        <v>100</v>
      </c>
      <c r="AX85" s="134" t="s">
        <v>81</v>
      </c>
      <c r="AY85" s="134" t="s">
        <v>135</v>
      </c>
    </row>
    <row r="86" spans="2:51" s="6" customFormat="1" ht="15.75" customHeight="1">
      <c r="B86" s="138"/>
      <c r="D86" s="133" t="s">
        <v>144</v>
      </c>
      <c r="E86" s="139"/>
      <c r="F86" s="140" t="s">
        <v>877</v>
      </c>
      <c r="H86" s="141">
        <v>360</v>
      </c>
      <c r="L86" s="138"/>
      <c r="M86" s="142"/>
      <c r="T86" s="143"/>
      <c r="AT86" s="139" t="s">
        <v>144</v>
      </c>
      <c r="AU86" s="139" t="s">
        <v>25</v>
      </c>
      <c r="AV86" s="139" t="s">
        <v>25</v>
      </c>
      <c r="AW86" s="139" t="s">
        <v>100</v>
      </c>
      <c r="AX86" s="139" t="s">
        <v>81</v>
      </c>
      <c r="AY86" s="139" t="s">
        <v>135</v>
      </c>
    </row>
    <row r="87" spans="2:51" s="6" customFormat="1" ht="15.75" customHeight="1">
      <c r="B87" s="144"/>
      <c r="D87" s="133" t="s">
        <v>144</v>
      </c>
      <c r="E87" s="145"/>
      <c r="F87" s="146" t="s">
        <v>147</v>
      </c>
      <c r="H87" s="147">
        <v>360</v>
      </c>
      <c r="L87" s="144"/>
      <c r="M87" s="148"/>
      <c r="T87" s="149"/>
      <c r="AT87" s="145" t="s">
        <v>144</v>
      </c>
      <c r="AU87" s="145" t="s">
        <v>25</v>
      </c>
      <c r="AV87" s="145" t="s">
        <v>141</v>
      </c>
      <c r="AW87" s="145" t="s">
        <v>100</v>
      </c>
      <c r="AX87" s="145" t="s">
        <v>26</v>
      </c>
      <c r="AY87" s="145" t="s">
        <v>135</v>
      </c>
    </row>
    <row r="88" spans="2:63" s="107" customFormat="1" ht="30.75" customHeight="1">
      <c r="B88" s="108"/>
      <c r="D88" s="109" t="s">
        <v>80</v>
      </c>
      <c r="E88" s="116" t="s">
        <v>190</v>
      </c>
      <c r="F88" s="116" t="s">
        <v>386</v>
      </c>
      <c r="J88" s="117">
        <f>$BK$88</f>
        <v>0</v>
      </c>
      <c r="L88" s="108"/>
      <c r="M88" s="112"/>
      <c r="P88" s="113">
        <f>SUM($P$89:$P$93)</f>
        <v>0</v>
      </c>
      <c r="R88" s="113">
        <f>SUM($R$89:$R$93)</f>
        <v>0</v>
      </c>
      <c r="T88" s="114">
        <f>SUM($T$89:$T$93)</f>
        <v>0</v>
      </c>
      <c r="AR88" s="109" t="s">
        <v>26</v>
      </c>
      <c r="AT88" s="109" t="s">
        <v>80</v>
      </c>
      <c r="AU88" s="109" t="s">
        <v>26</v>
      </c>
      <c r="AY88" s="109" t="s">
        <v>135</v>
      </c>
      <c r="BK88" s="115">
        <f>SUM($BK$89:$BK$93)</f>
        <v>0</v>
      </c>
    </row>
    <row r="89" spans="2:65" s="6" customFormat="1" ht="15.75" customHeight="1">
      <c r="B89" s="23"/>
      <c r="C89" s="118" t="s">
        <v>25</v>
      </c>
      <c r="D89" s="118" t="s">
        <v>137</v>
      </c>
      <c r="E89" s="119" t="s">
        <v>472</v>
      </c>
      <c r="F89" s="120" t="s">
        <v>473</v>
      </c>
      <c r="G89" s="121" t="s">
        <v>140</v>
      </c>
      <c r="H89" s="122">
        <v>360</v>
      </c>
      <c r="I89" s="123"/>
      <c r="J89" s="124">
        <f>ROUND($I$89*$H$89,2)</f>
        <v>0</v>
      </c>
      <c r="K89" s="120" t="s">
        <v>150</v>
      </c>
      <c r="L89" s="23"/>
      <c r="M89" s="125"/>
      <c r="N89" s="126" t="s">
        <v>52</v>
      </c>
      <c r="Q89" s="127">
        <v>0</v>
      </c>
      <c r="R89" s="127">
        <f>$Q$89*$H$89</f>
        <v>0</v>
      </c>
      <c r="S89" s="127">
        <v>0</v>
      </c>
      <c r="T89" s="128">
        <f>$S$89*$H$89</f>
        <v>0</v>
      </c>
      <c r="AR89" s="77" t="s">
        <v>141</v>
      </c>
      <c r="AT89" s="77" t="s">
        <v>137</v>
      </c>
      <c r="AU89" s="77" t="s">
        <v>25</v>
      </c>
      <c r="AY89" s="6" t="s">
        <v>135</v>
      </c>
      <c r="BE89" s="129">
        <f>IF($N$89="základní",$J$89,0)</f>
        <v>0</v>
      </c>
      <c r="BF89" s="129">
        <f>IF($N$89="snížená",$J$89,0)</f>
        <v>0</v>
      </c>
      <c r="BG89" s="129">
        <f>IF($N$89="zákl. přenesená",$J$89,0)</f>
        <v>0</v>
      </c>
      <c r="BH89" s="129">
        <f>IF($N$89="sníž. přenesená",$J$89,0)</f>
        <v>0</v>
      </c>
      <c r="BI89" s="129">
        <f>IF($N$89="nulová",$J$89,0)</f>
        <v>0</v>
      </c>
      <c r="BJ89" s="77" t="s">
        <v>26</v>
      </c>
      <c r="BK89" s="129">
        <f>ROUND($I$89*$H$89,2)</f>
        <v>0</v>
      </c>
      <c r="BL89" s="77" t="s">
        <v>141</v>
      </c>
      <c r="BM89" s="77" t="s">
        <v>878</v>
      </c>
    </row>
    <row r="90" spans="2:47" s="6" customFormat="1" ht="16.5" customHeight="1">
      <c r="B90" s="23"/>
      <c r="D90" s="130" t="s">
        <v>143</v>
      </c>
      <c r="F90" s="131" t="s">
        <v>475</v>
      </c>
      <c r="L90" s="23"/>
      <c r="M90" s="49"/>
      <c r="T90" s="50"/>
      <c r="AT90" s="6" t="s">
        <v>143</v>
      </c>
      <c r="AU90" s="6" t="s">
        <v>25</v>
      </c>
    </row>
    <row r="91" spans="2:51" s="6" customFormat="1" ht="15.75" customHeight="1">
      <c r="B91" s="132"/>
      <c r="D91" s="133" t="s">
        <v>144</v>
      </c>
      <c r="E91" s="134"/>
      <c r="F91" s="135" t="s">
        <v>879</v>
      </c>
      <c r="H91" s="134"/>
      <c r="L91" s="132"/>
      <c r="M91" s="136"/>
      <c r="T91" s="137"/>
      <c r="AT91" s="134" t="s">
        <v>144</v>
      </c>
      <c r="AU91" s="134" t="s">
        <v>25</v>
      </c>
      <c r="AV91" s="134" t="s">
        <v>26</v>
      </c>
      <c r="AW91" s="134" t="s">
        <v>100</v>
      </c>
      <c r="AX91" s="134" t="s">
        <v>81</v>
      </c>
      <c r="AY91" s="134" t="s">
        <v>135</v>
      </c>
    </row>
    <row r="92" spans="2:51" s="6" customFormat="1" ht="15.75" customHeight="1">
      <c r="B92" s="138"/>
      <c r="D92" s="133" t="s">
        <v>144</v>
      </c>
      <c r="E92" s="139"/>
      <c r="F92" s="140" t="s">
        <v>877</v>
      </c>
      <c r="H92" s="141">
        <v>360</v>
      </c>
      <c r="L92" s="138"/>
      <c r="M92" s="142"/>
      <c r="T92" s="143"/>
      <c r="AT92" s="139" t="s">
        <v>144</v>
      </c>
      <c r="AU92" s="139" t="s">
        <v>25</v>
      </c>
      <c r="AV92" s="139" t="s">
        <v>25</v>
      </c>
      <c r="AW92" s="139" t="s">
        <v>100</v>
      </c>
      <c r="AX92" s="139" t="s">
        <v>81</v>
      </c>
      <c r="AY92" s="139" t="s">
        <v>135</v>
      </c>
    </row>
    <row r="93" spans="2:51" s="6" customFormat="1" ht="15.75" customHeight="1">
      <c r="B93" s="144"/>
      <c r="D93" s="133" t="s">
        <v>144</v>
      </c>
      <c r="E93" s="145"/>
      <c r="F93" s="146" t="s">
        <v>147</v>
      </c>
      <c r="H93" s="147">
        <v>360</v>
      </c>
      <c r="L93" s="144"/>
      <c r="M93" s="148"/>
      <c r="T93" s="149"/>
      <c r="AT93" s="145" t="s">
        <v>144</v>
      </c>
      <c r="AU93" s="145" t="s">
        <v>25</v>
      </c>
      <c r="AV93" s="145" t="s">
        <v>141</v>
      </c>
      <c r="AW93" s="145" t="s">
        <v>100</v>
      </c>
      <c r="AX93" s="145" t="s">
        <v>26</v>
      </c>
      <c r="AY93" s="145" t="s">
        <v>135</v>
      </c>
    </row>
    <row r="94" spans="2:63" s="107" customFormat="1" ht="30.75" customHeight="1">
      <c r="B94" s="108"/>
      <c r="D94" s="109" t="s">
        <v>80</v>
      </c>
      <c r="E94" s="116" t="s">
        <v>551</v>
      </c>
      <c r="F94" s="116" t="s">
        <v>552</v>
      </c>
      <c r="J94" s="117">
        <f>$BK$94</f>
        <v>0</v>
      </c>
      <c r="L94" s="108"/>
      <c r="M94" s="112"/>
      <c r="P94" s="113">
        <f>SUM($P$95:$P$96)</f>
        <v>0</v>
      </c>
      <c r="R94" s="113">
        <f>SUM($R$95:$R$96)</f>
        <v>0</v>
      </c>
      <c r="T94" s="114">
        <f>SUM($T$95:$T$96)</f>
        <v>0</v>
      </c>
      <c r="AR94" s="109" t="s">
        <v>26</v>
      </c>
      <c r="AT94" s="109" t="s">
        <v>80</v>
      </c>
      <c r="AU94" s="109" t="s">
        <v>26</v>
      </c>
      <c r="AY94" s="109" t="s">
        <v>135</v>
      </c>
      <c r="BK94" s="115">
        <f>SUM($BK$95:$BK$96)</f>
        <v>0</v>
      </c>
    </row>
    <row r="95" spans="2:65" s="6" customFormat="1" ht="15.75" customHeight="1">
      <c r="B95" s="23"/>
      <c r="C95" s="118" t="s">
        <v>155</v>
      </c>
      <c r="D95" s="118" t="s">
        <v>137</v>
      </c>
      <c r="E95" s="119" t="s">
        <v>880</v>
      </c>
      <c r="F95" s="120" t="s">
        <v>881</v>
      </c>
      <c r="G95" s="121" t="s">
        <v>265</v>
      </c>
      <c r="H95" s="122">
        <v>4.115</v>
      </c>
      <c r="I95" s="123"/>
      <c r="J95" s="124">
        <f>ROUND($I$95*$H$95,2)</f>
        <v>0</v>
      </c>
      <c r="K95" s="120" t="s">
        <v>150</v>
      </c>
      <c r="L95" s="23"/>
      <c r="M95" s="125"/>
      <c r="N95" s="126" t="s">
        <v>52</v>
      </c>
      <c r="Q95" s="127">
        <v>0</v>
      </c>
      <c r="R95" s="127">
        <f>$Q$95*$H$95</f>
        <v>0</v>
      </c>
      <c r="S95" s="127">
        <v>0</v>
      </c>
      <c r="T95" s="128">
        <f>$S$95*$H$95</f>
        <v>0</v>
      </c>
      <c r="AR95" s="77" t="s">
        <v>141</v>
      </c>
      <c r="AT95" s="77" t="s">
        <v>137</v>
      </c>
      <c r="AU95" s="77" t="s">
        <v>25</v>
      </c>
      <c r="AY95" s="6" t="s">
        <v>135</v>
      </c>
      <c r="BE95" s="129">
        <f>IF($N$95="základní",$J$95,0)</f>
        <v>0</v>
      </c>
      <c r="BF95" s="129">
        <f>IF($N$95="snížená",$J$95,0)</f>
        <v>0</v>
      </c>
      <c r="BG95" s="129">
        <f>IF($N$95="zákl. přenesená",$J$95,0)</f>
        <v>0</v>
      </c>
      <c r="BH95" s="129">
        <f>IF($N$95="sníž. přenesená",$J$95,0)</f>
        <v>0</v>
      </c>
      <c r="BI95" s="129">
        <f>IF($N$95="nulová",$J$95,0)</f>
        <v>0</v>
      </c>
      <c r="BJ95" s="77" t="s">
        <v>26</v>
      </c>
      <c r="BK95" s="129">
        <f>ROUND($I$95*$H$95,2)</f>
        <v>0</v>
      </c>
      <c r="BL95" s="77" t="s">
        <v>141</v>
      </c>
      <c r="BM95" s="77" t="s">
        <v>882</v>
      </c>
    </row>
    <row r="96" spans="2:47" s="6" customFormat="1" ht="27" customHeight="1">
      <c r="B96" s="23"/>
      <c r="D96" s="130" t="s">
        <v>143</v>
      </c>
      <c r="F96" s="131" t="s">
        <v>883</v>
      </c>
      <c r="L96" s="23"/>
      <c r="M96" s="251"/>
      <c r="N96" s="252"/>
      <c r="O96" s="252"/>
      <c r="P96" s="252"/>
      <c r="Q96" s="252"/>
      <c r="R96" s="252"/>
      <c r="S96" s="252"/>
      <c r="T96" s="253"/>
      <c r="AT96" s="6" t="s">
        <v>143</v>
      </c>
      <c r="AU96" s="6" t="s">
        <v>25</v>
      </c>
    </row>
    <row r="97" spans="2:12" s="6" customFormat="1" ht="7.5" customHeight="1"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23"/>
    </row>
    <row r="98" ht="14.25" customHeight="1">
      <c r="L98" s="2"/>
    </row>
  </sheetData>
  <sheetProtection/>
  <autoFilter ref="C79:K79"/>
  <mergeCells count="9">
    <mergeCell ref="E47:H47"/>
    <mergeCell ref="E70:H70"/>
    <mergeCell ref="E72:H72"/>
    <mergeCell ref="G1:H1"/>
    <mergeCell ref="L2:V2"/>
    <mergeCell ref="E7:H7"/>
    <mergeCell ref="E9:H9"/>
    <mergeCell ref="E24:H24"/>
    <mergeCell ref="E45:H45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E15" sqref="E15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74"/>
      <c r="C1" s="174"/>
      <c r="D1" s="175" t="s">
        <v>3</v>
      </c>
      <c r="E1" s="174"/>
      <c r="F1" s="167" t="s">
        <v>697</v>
      </c>
      <c r="G1" s="309" t="s">
        <v>698</v>
      </c>
      <c r="H1" s="309"/>
      <c r="I1" s="174"/>
      <c r="J1" s="167" t="s">
        <v>699</v>
      </c>
      <c r="K1" s="175" t="s">
        <v>92</v>
      </c>
      <c r="L1" s="167" t="s">
        <v>700</v>
      </c>
      <c r="M1" s="167"/>
      <c r="N1" s="167"/>
      <c r="O1" s="167"/>
      <c r="P1" s="167"/>
      <c r="Q1" s="167"/>
      <c r="R1" s="167"/>
      <c r="S1" s="167"/>
      <c r="T1" s="167"/>
      <c r="U1" s="172"/>
      <c r="V1" s="17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95" t="s">
        <v>8</v>
      </c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2" t="s">
        <v>869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25</v>
      </c>
    </row>
    <row r="4" spans="2:46" s="2" customFormat="1" ht="37.5" customHeight="1">
      <c r="B4" s="10"/>
      <c r="D4" s="11" t="s">
        <v>93</v>
      </c>
      <c r="K4" s="12"/>
      <c r="M4" s="13" t="s">
        <v>13</v>
      </c>
      <c r="AT4" s="2" t="s">
        <v>6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19</v>
      </c>
      <c r="K6" s="12"/>
    </row>
    <row r="7" spans="2:11" s="2" customFormat="1" ht="15.75" customHeight="1">
      <c r="B7" s="10"/>
      <c r="E7" s="308" t="str">
        <f>'B Rekapitulace stavby'!$K$6</f>
        <v>Velké Přílepy B</v>
      </c>
      <c r="F7" s="283"/>
      <c r="G7" s="283"/>
      <c r="H7" s="283"/>
      <c r="K7" s="12"/>
    </row>
    <row r="8" spans="2:11" s="6" customFormat="1" ht="15.75" customHeight="1">
      <c r="B8" s="23"/>
      <c r="D8" s="18" t="s">
        <v>94</v>
      </c>
      <c r="K8" s="26"/>
    </row>
    <row r="9" spans="2:11" s="6" customFormat="1" ht="37.5" customHeight="1">
      <c r="B9" s="23"/>
      <c r="E9" s="298" t="s">
        <v>884</v>
      </c>
      <c r="F9" s="285"/>
      <c r="G9" s="285"/>
      <c r="H9" s="285"/>
      <c r="K9" s="26"/>
    </row>
    <row r="10" spans="2:11" s="6" customFormat="1" ht="14.25" customHeight="1">
      <c r="B10" s="23"/>
      <c r="K10" s="26"/>
    </row>
    <row r="11" spans="2:11" s="6" customFormat="1" ht="15" customHeight="1">
      <c r="B11" s="23"/>
      <c r="D11" s="18" t="s">
        <v>22</v>
      </c>
      <c r="F11" s="16" t="s">
        <v>23</v>
      </c>
      <c r="I11" s="18" t="s">
        <v>24</v>
      </c>
      <c r="J11" s="16" t="s">
        <v>25</v>
      </c>
      <c r="K11" s="26"/>
    </row>
    <row r="12" spans="2:11" s="6" customFormat="1" ht="15" customHeight="1">
      <c r="B12" s="23"/>
      <c r="D12" s="18" t="s">
        <v>27</v>
      </c>
      <c r="F12" s="16" t="s">
        <v>28</v>
      </c>
      <c r="I12" s="18" t="s">
        <v>29</v>
      </c>
      <c r="J12" s="46" t="str">
        <f>'B Rekapitulace stavby'!$AN$8</f>
        <v>14.12.2014</v>
      </c>
      <c r="K12" s="26"/>
    </row>
    <row r="13" spans="2:11" s="6" customFormat="1" ht="22.5" customHeight="1">
      <c r="B13" s="23"/>
      <c r="D13" s="15" t="s">
        <v>32</v>
      </c>
      <c r="F13" s="20" t="s">
        <v>33</v>
      </c>
      <c r="I13" s="15" t="s">
        <v>34</v>
      </c>
      <c r="J13" s="20" t="s">
        <v>35</v>
      </c>
      <c r="K13" s="26"/>
    </row>
    <row r="14" spans="2:11" s="6" customFormat="1" ht="15" customHeight="1">
      <c r="B14" s="23"/>
      <c r="D14" s="18" t="s">
        <v>37</v>
      </c>
      <c r="I14" s="18" t="s">
        <v>38</v>
      </c>
      <c r="J14" s="16"/>
      <c r="K14" s="26"/>
    </row>
    <row r="15" spans="2:11" s="6" customFormat="1" ht="18.75" customHeight="1">
      <c r="B15" s="23"/>
      <c r="E15" s="16" t="s">
        <v>965</v>
      </c>
      <c r="I15" s="18" t="s">
        <v>39</v>
      </c>
      <c r="J15" s="16"/>
      <c r="K15" s="26"/>
    </row>
    <row r="16" spans="2:11" s="6" customFormat="1" ht="7.5" customHeight="1">
      <c r="B16" s="23"/>
      <c r="K16" s="26"/>
    </row>
    <row r="17" spans="2:11" s="6" customFormat="1" ht="15" customHeight="1">
      <c r="B17" s="23"/>
      <c r="D17" s="18" t="s">
        <v>40</v>
      </c>
      <c r="I17" s="18" t="s">
        <v>38</v>
      </c>
      <c r="J17" s="16">
        <f>IF('B Rekapitulace stavby'!$AN$13="Vyplň údaj","",IF('B Rekapitulace stavby'!$AN$13="","",'B Rekapitulace stavby'!$AN$13))</f>
      </c>
      <c r="K17" s="26"/>
    </row>
    <row r="18" spans="2:11" s="6" customFormat="1" ht="18.75" customHeight="1">
      <c r="B18" s="23"/>
      <c r="E18" s="16">
        <f>IF('B Rekapitulace stavby'!$E$14="Vyplň údaj","",IF('B Rekapitulace stavby'!$E$14="","",'B Rekapitulace stavby'!$E$14))</f>
      </c>
      <c r="I18" s="18" t="s">
        <v>39</v>
      </c>
      <c r="J18" s="16">
        <f>IF('B Rekapitulace stavby'!$AN$14="Vyplň údaj","",IF('B Rekapitulace stavby'!$AN$14="","",'B Rekapitulace stavby'!$AN$14))</f>
      </c>
      <c r="K18" s="26"/>
    </row>
    <row r="19" spans="2:11" s="6" customFormat="1" ht="7.5" customHeight="1">
      <c r="B19" s="23"/>
      <c r="K19" s="26"/>
    </row>
    <row r="20" spans="2:11" s="6" customFormat="1" ht="15" customHeight="1">
      <c r="B20" s="23"/>
      <c r="D20" s="18" t="s">
        <v>42</v>
      </c>
      <c r="I20" s="18" t="s">
        <v>38</v>
      </c>
      <c r="J20" s="16"/>
      <c r="K20" s="26"/>
    </row>
    <row r="21" spans="2:11" s="6" customFormat="1" ht="18.75" customHeight="1">
      <c r="B21" s="23"/>
      <c r="E21" s="16" t="s">
        <v>43</v>
      </c>
      <c r="I21" s="18" t="s">
        <v>39</v>
      </c>
      <c r="J21" s="16"/>
      <c r="K21" s="26"/>
    </row>
    <row r="22" spans="2:11" s="6" customFormat="1" ht="7.5" customHeight="1">
      <c r="B22" s="23"/>
      <c r="K22" s="26"/>
    </row>
    <row r="23" spans="2:11" s="6" customFormat="1" ht="15" customHeight="1">
      <c r="B23" s="23"/>
      <c r="D23" s="18" t="s">
        <v>45</v>
      </c>
      <c r="K23" s="26"/>
    </row>
    <row r="24" spans="2:11" s="77" customFormat="1" ht="408" customHeight="1">
      <c r="B24" s="78"/>
      <c r="E24" s="288" t="s">
        <v>46</v>
      </c>
      <c r="F24" s="310"/>
      <c r="G24" s="310"/>
      <c r="H24" s="310"/>
      <c r="K24" s="79"/>
    </row>
    <row r="25" spans="2:11" s="6" customFormat="1" ht="7.5" customHeight="1">
      <c r="B25" s="23"/>
      <c r="K25" s="26"/>
    </row>
    <row r="26" spans="2:11" s="6" customFormat="1" ht="7.5" customHeight="1">
      <c r="B26" s="23"/>
      <c r="D26" s="47"/>
      <c r="E26" s="47"/>
      <c r="F26" s="47"/>
      <c r="G26" s="47"/>
      <c r="H26" s="47"/>
      <c r="I26" s="47"/>
      <c r="J26" s="47"/>
      <c r="K26" s="80"/>
    </row>
    <row r="27" spans="2:11" s="6" customFormat="1" ht="26.25" customHeight="1">
      <c r="B27" s="23"/>
      <c r="D27" s="81" t="s">
        <v>47</v>
      </c>
      <c r="J27" s="58">
        <f>ROUND($J$78,2)</f>
        <v>0</v>
      </c>
      <c r="K27" s="26"/>
    </row>
    <row r="28" spans="2:11" s="6" customFormat="1" ht="7.5" customHeight="1">
      <c r="B28" s="23"/>
      <c r="D28" s="47"/>
      <c r="E28" s="47"/>
      <c r="F28" s="47"/>
      <c r="G28" s="47"/>
      <c r="H28" s="47"/>
      <c r="I28" s="47"/>
      <c r="J28" s="47"/>
      <c r="K28" s="80"/>
    </row>
    <row r="29" spans="2:11" s="6" customFormat="1" ht="15" customHeight="1">
      <c r="B29" s="23"/>
      <c r="F29" s="27" t="s">
        <v>49</v>
      </c>
      <c r="I29" s="27" t="s">
        <v>48</v>
      </c>
      <c r="J29" s="27" t="s">
        <v>50</v>
      </c>
      <c r="K29" s="26"/>
    </row>
    <row r="30" spans="2:11" s="6" customFormat="1" ht="15" customHeight="1">
      <c r="B30" s="23"/>
      <c r="D30" s="29" t="s">
        <v>51</v>
      </c>
      <c r="E30" s="29" t="s">
        <v>52</v>
      </c>
      <c r="F30" s="82">
        <f>ROUND(SUM($BE$78:$BE$82),2)</f>
        <v>0</v>
      </c>
      <c r="I30" s="83">
        <v>0.21</v>
      </c>
      <c r="J30" s="82">
        <f>ROUND(SUM($BE$78:$BE$82)*$I$30,2)</f>
        <v>0</v>
      </c>
      <c r="K30" s="26"/>
    </row>
    <row r="31" spans="2:11" s="6" customFormat="1" ht="15" customHeight="1">
      <c r="B31" s="23"/>
      <c r="E31" s="29" t="s">
        <v>53</v>
      </c>
      <c r="F31" s="82">
        <f>ROUND(SUM($BF$78:$BF$82),2)</f>
        <v>0</v>
      </c>
      <c r="I31" s="83">
        <v>0.15</v>
      </c>
      <c r="J31" s="82">
        <f>ROUND(SUM($BF$78:$BF$82)*$I$31,2)</f>
        <v>0</v>
      </c>
      <c r="K31" s="26"/>
    </row>
    <row r="32" spans="2:11" s="6" customFormat="1" ht="15" customHeight="1" hidden="1">
      <c r="B32" s="23"/>
      <c r="E32" s="29" t="s">
        <v>54</v>
      </c>
      <c r="F32" s="82">
        <f>ROUND(SUM($BG$78:$BG$82),2)</f>
        <v>0</v>
      </c>
      <c r="I32" s="83">
        <v>0.21</v>
      </c>
      <c r="J32" s="82">
        <v>0</v>
      </c>
      <c r="K32" s="26"/>
    </row>
    <row r="33" spans="2:11" s="6" customFormat="1" ht="15" customHeight="1" hidden="1">
      <c r="B33" s="23"/>
      <c r="E33" s="29" t="s">
        <v>55</v>
      </c>
      <c r="F33" s="82">
        <f>ROUND(SUM($BH$78:$BH$82),2)</f>
        <v>0</v>
      </c>
      <c r="I33" s="83">
        <v>0.15</v>
      </c>
      <c r="J33" s="82">
        <v>0</v>
      </c>
      <c r="K33" s="26"/>
    </row>
    <row r="34" spans="2:11" s="6" customFormat="1" ht="15" customHeight="1" hidden="1">
      <c r="B34" s="23"/>
      <c r="E34" s="29" t="s">
        <v>56</v>
      </c>
      <c r="F34" s="82">
        <f>ROUND(SUM($BI$78:$BI$82),2)</f>
        <v>0</v>
      </c>
      <c r="I34" s="83">
        <v>0</v>
      </c>
      <c r="J34" s="82">
        <v>0</v>
      </c>
      <c r="K34" s="26"/>
    </row>
    <row r="35" spans="2:11" s="6" customFormat="1" ht="7.5" customHeight="1">
      <c r="B35" s="23"/>
      <c r="K35" s="26"/>
    </row>
    <row r="36" spans="2:11" s="6" customFormat="1" ht="26.25" customHeight="1">
      <c r="B36" s="23"/>
      <c r="C36" s="31"/>
      <c r="D36" s="32" t="s">
        <v>57</v>
      </c>
      <c r="E36" s="33"/>
      <c r="F36" s="33"/>
      <c r="G36" s="84" t="s">
        <v>58</v>
      </c>
      <c r="H36" s="34" t="s">
        <v>59</v>
      </c>
      <c r="I36" s="33"/>
      <c r="J36" s="35">
        <f>ROUND(SUM($J$27:$J$34),2)</f>
        <v>0</v>
      </c>
      <c r="K36" s="85"/>
    </row>
    <row r="37" spans="2:11" s="6" customFormat="1" ht="15" customHeight="1">
      <c r="B37" s="37"/>
      <c r="C37" s="38"/>
      <c r="D37" s="38"/>
      <c r="E37" s="38"/>
      <c r="F37" s="38"/>
      <c r="G37" s="38"/>
      <c r="H37" s="38"/>
      <c r="I37" s="38"/>
      <c r="J37" s="38"/>
      <c r="K37" s="39"/>
    </row>
    <row r="41" spans="2:11" s="6" customFormat="1" ht="7.5" customHeight="1">
      <c r="B41" s="40"/>
      <c r="C41" s="41"/>
      <c r="D41" s="41"/>
      <c r="E41" s="41"/>
      <c r="F41" s="41"/>
      <c r="G41" s="41"/>
      <c r="H41" s="41"/>
      <c r="I41" s="41"/>
      <c r="J41" s="41"/>
      <c r="K41" s="86"/>
    </row>
    <row r="42" spans="2:11" s="6" customFormat="1" ht="37.5" customHeight="1">
      <c r="B42" s="23"/>
      <c r="C42" s="11" t="s">
        <v>96</v>
      </c>
      <c r="K42" s="26"/>
    </row>
    <row r="43" spans="2:11" s="6" customFormat="1" ht="7.5" customHeight="1">
      <c r="B43" s="23"/>
      <c r="K43" s="26"/>
    </row>
    <row r="44" spans="2:11" s="6" customFormat="1" ht="15" customHeight="1">
      <c r="B44" s="23"/>
      <c r="C44" s="18" t="s">
        <v>19</v>
      </c>
      <c r="K44" s="26"/>
    </row>
    <row r="45" spans="2:11" s="6" customFormat="1" ht="16.5" customHeight="1">
      <c r="B45" s="23"/>
      <c r="E45" s="308" t="str">
        <f>$E$7</f>
        <v>Velké Přílepy B</v>
      </c>
      <c r="F45" s="285"/>
      <c r="G45" s="285"/>
      <c r="H45" s="285"/>
      <c r="K45" s="26"/>
    </row>
    <row r="46" spans="2:11" s="6" customFormat="1" ht="15" customHeight="1">
      <c r="B46" s="23"/>
      <c r="C46" s="18" t="s">
        <v>94</v>
      </c>
      <c r="K46" s="26"/>
    </row>
    <row r="47" spans="2:11" s="6" customFormat="1" ht="19.5" customHeight="1">
      <c r="B47" s="23"/>
      <c r="E47" s="298" t="str">
        <f>$E$9</f>
        <v>14122014b1 - Velké Přílepy- VRN_Ostatní_část_B</v>
      </c>
      <c r="F47" s="285"/>
      <c r="G47" s="285"/>
      <c r="H47" s="285"/>
      <c r="K47" s="26"/>
    </row>
    <row r="48" spans="2:11" s="6" customFormat="1" ht="7.5" customHeight="1">
      <c r="B48" s="23"/>
      <c r="K48" s="26"/>
    </row>
    <row r="49" spans="2:11" s="6" customFormat="1" ht="18.75" customHeight="1">
      <c r="B49" s="23"/>
      <c r="C49" s="18" t="s">
        <v>27</v>
      </c>
      <c r="F49" s="16" t="str">
        <f>$F$12</f>
        <v>Velké Přílepy</v>
      </c>
      <c r="I49" s="18" t="s">
        <v>29</v>
      </c>
      <c r="J49" s="46" t="str">
        <f>IF($J$12="","",$J$12)</f>
        <v>14.12.2014</v>
      </c>
      <c r="K49" s="26"/>
    </row>
    <row r="50" spans="2:11" s="6" customFormat="1" ht="7.5" customHeight="1">
      <c r="B50" s="23"/>
      <c r="K50" s="26"/>
    </row>
    <row r="51" spans="2:11" s="6" customFormat="1" ht="15.75" customHeight="1">
      <c r="B51" s="23"/>
      <c r="C51" s="18" t="s">
        <v>37</v>
      </c>
      <c r="F51" s="16" t="str">
        <f>$E$15</f>
        <v>Obec Velké Přílepy</v>
      </c>
      <c r="I51" s="18" t="s">
        <v>42</v>
      </c>
      <c r="J51" s="16" t="str">
        <f>$E$21</f>
        <v>Ing.Zd.Fiedler</v>
      </c>
      <c r="K51" s="26"/>
    </row>
    <row r="52" spans="2:11" s="6" customFormat="1" ht="15" customHeight="1">
      <c r="B52" s="23"/>
      <c r="C52" s="18" t="s">
        <v>40</v>
      </c>
      <c r="F52" s="16">
        <f>IF($E$18="","",$E$18)</f>
      </c>
      <c r="K52" s="26"/>
    </row>
    <row r="53" spans="2:11" s="6" customFormat="1" ht="11.25" customHeight="1">
      <c r="B53" s="23"/>
      <c r="K53" s="26"/>
    </row>
    <row r="54" spans="2:11" s="6" customFormat="1" ht="30" customHeight="1">
      <c r="B54" s="23"/>
      <c r="C54" s="87" t="s">
        <v>97</v>
      </c>
      <c r="D54" s="31"/>
      <c r="E54" s="31"/>
      <c r="F54" s="31"/>
      <c r="G54" s="31"/>
      <c r="H54" s="31"/>
      <c r="I54" s="31"/>
      <c r="J54" s="88" t="s">
        <v>98</v>
      </c>
      <c r="K54" s="36"/>
    </row>
    <row r="55" spans="2:11" s="6" customFormat="1" ht="11.25" customHeight="1">
      <c r="B55" s="23"/>
      <c r="K55" s="26"/>
    </row>
    <row r="56" spans="2:47" s="6" customFormat="1" ht="30" customHeight="1">
      <c r="B56" s="23"/>
      <c r="C56" s="57" t="s">
        <v>99</v>
      </c>
      <c r="J56" s="58">
        <f>ROUND($J$78,2)</f>
        <v>0</v>
      </c>
      <c r="K56" s="26"/>
      <c r="AU56" s="6" t="s">
        <v>100</v>
      </c>
    </row>
    <row r="57" spans="2:11" s="64" customFormat="1" ht="25.5" customHeight="1">
      <c r="B57" s="89"/>
      <c r="D57" s="90" t="s">
        <v>673</v>
      </c>
      <c r="E57" s="90"/>
      <c r="F57" s="90"/>
      <c r="G57" s="90"/>
      <c r="H57" s="90"/>
      <c r="I57" s="90"/>
      <c r="J57" s="91">
        <f>ROUND($J$79,2)</f>
        <v>0</v>
      </c>
      <c r="K57" s="92"/>
    </row>
    <row r="58" spans="2:11" s="93" customFormat="1" ht="21" customHeight="1">
      <c r="B58" s="94"/>
      <c r="D58" s="95" t="s">
        <v>674</v>
      </c>
      <c r="E58" s="95"/>
      <c r="F58" s="95"/>
      <c r="G58" s="95"/>
      <c r="H58" s="95"/>
      <c r="I58" s="95"/>
      <c r="J58" s="96">
        <f>ROUND($J$80,2)</f>
        <v>0</v>
      </c>
      <c r="K58" s="97"/>
    </row>
    <row r="59" spans="2:11" s="6" customFormat="1" ht="22.5" customHeight="1">
      <c r="B59" s="23"/>
      <c r="K59" s="26"/>
    </row>
    <row r="60" spans="2:11" s="6" customFormat="1" ht="7.5" customHeight="1">
      <c r="B60" s="37"/>
      <c r="C60" s="38"/>
      <c r="D60" s="38"/>
      <c r="E60" s="38"/>
      <c r="F60" s="38"/>
      <c r="G60" s="38"/>
      <c r="H60" s="38"/>
      <c r="I60" s="38"/>
      <c r="J60" s="38"/>
      <c r="K60" s="39"/>
    </row>
    <row r="64" spans="2:12" s="6" customFormat="1" ht="7.5" customHeight="1"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23"/>
    </row>
    <row r="65" spans="2:12" s="6" customFormat="1" ht="37.5" customHeight="1">
      <c r="B65" s="23"/>
      <c r="C65" s="11" t="s">
        <v>118</v>
      </c>
      <c r="L65" s="23"/>
    </row>
    <row r="66" spans="2:12" s="6" customFormat="1" ht="7.5" customHeight="1">
      <c r="B66" s="23"/>
      <c r="L66" s="23"/>
    </row>
    <row r="67" spans="2:12" s="6" customFormat="1" ht="15" customHeight="1">
      <c r="B67" s="23"/>
      <c r="C67" s="18" t="s">
        <v>19</v>
      </c>
      <c r="L67" s="23"/>
    </row>
    <row r="68" spans="2:12" s="6" customFormat="1" ht="16.5" customHeight="1">
      <c r="B68" s="23"/>
      <c r="E68" s="308" t="str">
        <f>$E$7</f>
        <v>Velké Přílepy B</v>
      </c>
      <c r="F68" s="285"/>
      <c r="G68" s="285"/>
      <c r="H68" s="285"/>
      <c r="L68" s="23"/>
    </row>
    <row r="69" spans="2:12" s="6" customFormat="1" ht="15" customHeight="1">
      <c r="B69" s="23"/>
      <c r="C69" s="18" t="s">
        <v>94</v>
      </c>
      <c r="L69" s="23"/>
    </row>
    <row r="70" spans="2:12" s="6" customFormat="1" ht="19.5" customHeight="1">
      <c r="B70" s="23"/>
      <c r="E70" s="298" t="str">
        <f>$E$9</f>
        <v>14122014b1 - Velké Přílepy- VRN_Ostatní_část_B</v>
      </c>
      <c r="F70" s="285"/>
      <c r="G70" s="285"/>
      <c r="H70" s="285"/>
      <c r="L70" s="23"/>
    </row>
    <row r="71" spans="2:12" s="6" customFormat="1" ht="7.5" customHeight="1">
      <c r="B71" s="23"/>
      <c r="L71" s="23"/>
    </row>
    <row r="72" spans="2:12" s="6" customFormat="1" ht="18.75" customHeight="1">
      <c r="B72" s="23"/>
      <c r="C72" s="18" t="s">
        <v>27</v>
      </c>
      <c r="F72" s="16" t="str">
        <f>$F$12</f>
        <v>Velké Přílepy</v>
      </c>
      <c r="I72" s="18" t="s">
        <v>29</v>
      </c>
      <c r="J72" s="46" t="str">
        <f>IF($J$12="","",$J$12)</f>
        <v>14.12.2014</v>
      </c>
      <c r="L72" s="23"/>
    </row>
    <row r="73" spans="2:12" s="6" customFormat="1" ht="7.5" customHeight="1">
      <c r="B73" s="23"/>
      <c r="L73" s="23"/>
    </row>
    <row r="74" spans="2:12" s="6" customFormat="1" ht="15.75" customHeight="1">
      <c r="B74" s="23"/>
      <c r="C74" s="18" t="s">
        <v>37</v>
      </c>
      <c r="F74" s="16" t="str">
        <f>$E$15</f>
        <v>Obec Velké Přílepy</v>
      </c>
      <c r="I74" s="18" t="s">
        <v>42</v>
      </c>
      <c r="J74" s="16" t="str">
        <f>$E$21</f>
        <v>Ing.Zd.Fiedler</v>
      </c>
      <c r="L74" s="23"/>
    </row>
    <row r="75" spans="2:12" s="6" customFormat="1" ht="15" customHeight="1">
      <c r="B75" s="23"/>
      <c r="C75" s="18" t="s">
        <v>40</v>
      </c>
      <c r="F75" s="16">
        <f>IF($E$18="","",$E$18)</f>
      </c>
      <c r="L75" s="23"/>
    </row>
    <row r="76" spans="2:12" s="6" customFormat="1" ht="11.25" customHeight="1">
      <c r="B76" s="23"/>
      <c r="L76" s="23"/>
    </row>
    <row r="77" spans="2:20" s="98" customFormat="1" ht="30" customHeight="1">
      <c r="B77" s="99"/>
      <c r="C77" s="100" t="s">
        <v>119</v>
      </c>
      <c r="D77" s="101" t="s">
        <v>66</v>
      </c>
      <c r="E77" s="101" t="s">
        <v>62</v>
      </c>
      <c r="F77" s="101" t="s">
        <v>120</v>
      </c>
      <c r="G77" s="101" t="s">
        <v>121</v>
      </c>
      <c r="H77" s="101" t="s">
        <v>122</v>
      </c>
      <c r="I77" s="101" t="s">
        <v>123</v>
      </c>
      <c r="J77" s="101" t="s">
        <v>124</v>
      </c>
      <c r="K77" s="102" t="s">
        <v>125</v>
      </c>
      <c r="L77" s="99"/>
      <c r="M77" s="52" t="s">
        <v>126</v>
      </c>
      <c r="N77" s="53" t="s">
        <v>51</v>
      </c>
      <c r="O77" s="53" t="s">
        <v>127</v>
      </c>
      <c r="P77" s="53" t="s">
        <v>128</v>
      </c>
      <c r="Q77" s="53" t="s">
        <v>129</v>
      </c>
      <c r="R77" s="53" t="s">
        <v>130</v>
      </c>
      <c r="S77" s="53" t="s">
        <v>131</v>
      </c>
      <c r="T77" s="54" t="s">
        <v>132</v>
      </c>
    </row>
    <row r="78" spans="2:63" s="6" customFormat="1" ht="30" customHeight="1">
      <c r="B78" s="23"/>
      <c r="C78" s="57" t="s">
        <v>99</v>
      </c>
      <c r="J78" s="103">
        <f>$BK$78</f>
        <v>0</v>
      </c>
      <c r="L78" s="23"/>
      <c r="M78" s="56"/>
      <c r="N78" s="47"/>
      <c r="O78" s="47"/>
      <c r="P78" s="104">
        <f>$P$79</f>
        <v>0</v>
      </c>
      <c r="Q78" s="47"/>
      <c r="R78" s="104">
        <f>$R$79</f>
        <v>0</v>
      </c>
      <c r="S78" s="47"/>
      <c r="T78" s="105">
        <f>$T$79</f>
        <v>0</v>
      </c>
      <c r="AT78" s="6" t="s">
        <v>80</v>
      </c>
      <c r="AU78" s="6" t="s">
        <v>100</v>
      </c>
      <c r="BK78" s="106">
        <f>$BK$79</f>
        <v>0</v>
      </c>
    </row>
    <row r="79" spans="2:63" s="107" customFormat="1" ht="37.5" customHeight="1">
      <c r="B79" s="108"/>
      <c r="D79" s="109" t="s">
        <v>80</v>
      </c>
      <c r="E79" s="110" t="s">
        <v>676</v>
      </c>
      <c r="F79" s="110" t="s">
        <v>677</v>
      </c>
      <c r="J79" s="111">
        <f>$BK$79</f>
        <v>0</v>
      </c>
      <c r="L79" s="108"/>
      <c r="M79" s="112"/>
      <c r="P79" s="113">
        <f>$P$80</f>
        <v>0</v>
      </c>
      <c r="R79" s="113">
        <f>$R$80</f>
        <v>0</v>
      </c>
      <c r="T79" s="114">
        <f>$T$80</f>
        <v>0</v>
      </c>
      <c r="AR79" s="109" t="s">
        <v>141</v>
      </c>
      <c r="AT79" s="109" t="s">
        <v>80</v>
      </c>
      <c r="AU79" s="109" t="s">
        <v>81</v>
      </c>
      <c r="AY79" s="109" t="s">
        <v>135</v>
      </c>
      <c r="BK79" s="115">
        <f>$BK$80</f>
        <v>0</v>
      </c>
    </row>
    <row r="80" spans="2:63" s="107" customFormat="1" ht="21" customHeight="1">
      <c r="B80" s="108"/>
      <c r="D80" s="109" t="s">
        <v>80</v>
      </c>
      <c r="E80" s="116" t="s">
        <v>81</v>
      </c>
      <c r="F80" s="116" t="s">
        <v>678</v>
      </c>
      <c r="J80" s="117">
        <f>$BK$80</f>
        <v>0</v>
      </c>
      <c r="L80" s="108"/>
      <c r="M80" s="112"/>
      <c r="P80" s="113">
        <f>SUM($P$81:$P$82)</f>
        <v>0</v>
      </c>
      <c r="R80" s="113">
        <f>SUM($R$81:$R$82)</f>
        <v>0</v>
      </c>
      <c r="T80" s="114">
        <f>SUM($T$81:$T$82)</f>
        <v>0</v>
      </c>
      <c r="AR80" s="109" t="s">
        <v>141</v>
      </c>
      <c r="AT80" s="109" t="s">
        <v>80</v>
      </c>
      <c r="AU80" s="109" t="s">
        <v>26</v>
      </c>
      <c r="AY80" s="109" t="s">
        <v>135</v>
      </c>
      <c r="BK80" s="115">
        <f>SUM($BK$81:$BK$82)</f>
        <v>0</v>
      </c>
    </row>
    <row r="81" spans="2:65" s="6" customFormat="1" ht="15.75" customHeight="1">
      <c r="B81" s="23"/>
      <c r="C81" s="118" t="s">
        <v>26</v>
      </c>
      <c r="D81" s="118" t="s">
        <v>137</v>
      </c>
      <c r="E81" s="119" t="s">
        <v>689</v>
      </c>
      <c r="F81" s="120" t="s">
        <v>690</v>
      </c>
      <c r="G81" s="121" t="s">
        <v>681</v>
      </c>
      <c r="H81" s="122">
        <v>1</v>
      </c>
      <c r="I81" s="123"/>
      <c r="J81" s="124">
        <f>ROUND($I$81*$H$81,2)</f>
        <v>0</v>
      </c>
      <c r="K81" s="120"/>
      <c r="L81" s="23"/>
      <c r="M81" s="125"/>
      <c r="N81" s="126" t="s">
        <v>52</v>
      </c>
      <c r="Q81" s="127">
        <v>0</v>
      </c>
      <c r="R81" s="127">
        <f>$Q$81*$H$81</f>
        <v>0</v>
      </c>
      <c r="S81" s="127">
        <v>0</v>
      </c>
      <c r="T81" s="128">
        <f>$S$81*$H$81</f>
        <v>0</v>
      </c>
      <c r="AR81" s="77" t="s">
        <v>686</v>
      </c>
      <c r="AT81" s="77" t="s">
        <v>137</v>
      </c>
      <c r="AU81" s="77" t="s">
        <v>25</v>
      </c>
      <c r="AY81" s="6" t="s">
        <v>135</v>
      </c>
      <c r="BE81" s="129">
        <f>IF($N$81="základní",$J$81,0)</f>
        <v>0</v>
      </c>
      <c r="BF81" s="129">
        <f>IF($N$81="snížená",$J$81,0)</f>
        <v>0</v>
      </c>
      <c r="BG81" s="129">
        <f>IF($N$81="zákl. přenesená",$J$81,0)</f>
        <v>0</v>
      </c>
      <c r="BH81" s="129">
        <f>IF($N$81="sníž. přenesená",$J$81,0)</f>
        <v>0</v>
      </c>
      <c r="BI81" s="129">
        <f>IF($N$81="nulová",$J$81,0)</f>
        <v>0</v>
      </c>
      <c r="BJ81" s="77" t="s">
        <v>26</v>
      </c>
      <c r="BK81" s="129">
        <f>ROUND($I$81*$H$81,2)</f>
        <v>0</v>
      </c>
      <c r="BL81" s="77" t="s">
        <v>686</v>
      </c>
      <c r="BM81" s="77" t="s">
        <v>885</v>
      </c>
    </row>
    <row r="82" spans="2:47" s="6" customFormat="1" ht="16.5" customHeight="1">
      <c r="B82" s="23"/>
      <c r="D82" s="130" t="s">
        <v>143</v>
      </c>
      <c r="F82" s="131" t="s">
        <v>690</v>
      </c>
      <c r="L82" s="23"/>
      <c r="M82" s="251"/>
      <c r="N82" s="252"/>
      <c r="O82" s="252"/>
      <c r="P82" s="252"/>
      <c r="Q82" s="252"/>
      <c r="R82" s="252"/>
      <c r="S82" s="252"/>
      <c r="T82" s="253"/>
      <c r="AT82" s="6" t="s">
        <v>143</v>
      </c>
      <c r="AU82" s="6" t="s">
        <v>25</v>
      </c>
    </row>
    <row r="83" spans="2:12" s="6" customFormat="1" ht="7.5" customHeight="1"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23"/>
    </row>
    <row r="98" s="2" customFormat="1" ht="14.25" customHeight="1"/>
  </sheetData>
  <sheetProtection/>
  <autoFilter ref="C77:K77"/>
  <mergeCells count="9">
    <mergeCell ref="E47:H47"/>
    <mergeCell ref="E68:H68"/>
    <mergeCell ref="E70:H70"/>
    <mergeCell ref="G1:H1"/>
    <mergeCell ref="L2:V2"/>
    <mergeCell ref="E7:H7"/>
    <mergeCell ref="E9:H9"/>
    <mergeCell ref="E24:H24"/>
    <mergeCell ref="E45:H45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showGridLines="0" zoomScalePageLayoutView="0" workbookViewId="0" topLeftCell="A1">
      <pane ySplit="1" topLeftCell="A5" activePane="bottomLeft" state="frozen"/>
      <selection pane="topLeft" activeCell="A1" sqref="A1"/>
      <selection pane="bottomLeft" activeCell="E11" sqref="E1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76" t="s">
        <v>2</v>
      </c>
      <c r="B1" s="177"/>
      <c r="C1" s="177"/>
      <c r="D1" s="178" t="s">
        <v>3</v>
      </c>
      <c r="E1" s="177"/>
      <c r="F1" s="177"/>
      <c r="G1" s="177"/>
      <c r="H1" s="177"/>
      <c r="I1" s="177"/>
      <c r="J1" s="177"/>
      <c r="K1" s="179" t="s">
        <v>694</v>
      </c>
      <c r="L1" s="179"/>
      <c r="M1" s="179"/>
      <c r="N1" s="179"/>
      <c r="O1" s="179"/>
      <c r="P1" s="179"/>
      <c r="Q1" s="179"/>
      <c r="R1" s="179"/>
      <c r="S1" s="179"/>
      <c r="T1" s="177"/>
      <c r="U1" s="177"/>
      <c r="V1" s="177"/>
      <c r="W1" s="179" t="s">
        <v>695</v>
      </c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2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4</v>
      </c>
      <c r="BB1" s="4" t="s">
        <v>5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6</v>
      </c>
      <c r="BU1" s="4" t="s">
        <v>6</v>
      </c>
      <c r="BV1" s="4" t="s">
        <v>7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95" t="s">
        <v>8</v>
      </c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S2" s="6" t="s">
        <v>9</v>
      </c>
      <c r="BT2" s="6" t="s">
        <v>10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9</v>
      </c>
      <c r="BT3" s="6" t="s">
        <v>11</v>
      </c>
    </row>
    <row r="4" spans="2:71" s="2" customFormat="1" ht="37.5" customHeight="1">
      <c r="B4" s="10"/>
      <c r="D4" s="11" t="s">
        <v>12</v>
      </c>
      <c r="AQ4" s="12"/>
      <c r="AS4" s="13" t="s">
        <v>13</v>
      </c>
      <c r="BE4" s="14" t="s">
        <v>14</v>
      </c>
      <c r="BS4" s="6" t="s">
        <v>15</v>
      </c>
    </row>
    <row r="5" spans="2:71" s="2" customFormat="1" ht="15" customHeight="1">
      <c r="B5" s="10"/>
      <c r="D5" s="15" t="s">
        <v>16</v>
      </c>
      <c r="K5" s="282" t="s">
        <v>85</v>
      </c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Q5" s="12"/>
      <c r="BE5" s="284" t="s">
        <v>18</v>
      </c>
      <c r="BS5" s="6" t="s">
        <v>9</v>
      </c>
    </row>
    <row r="6" spans="2:71" s="2" customFormat="1" ht="37.5" customHeight="1">
      <c r="B6" s="10"/>
      <c r="D6" s="17" t="s">
        <v>19</v>
      </c>
      <c r="K6" s="286" t="s">
        <v>886</v>
      </c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Q6" s="12"/>
      <c r="BE6" s="283"/>
      <c r="BS6" s="6" t="s">
        <v>21</v>
      </c>
    </row>
    <row r="7" spans="2:71" s="2" customFormat="1" ht="15" customHeight="1">
      <c r="B7" s="10"/>
      <c r="D7" s="18" t="s">
        <v>22</v>
      </c>
      <c r="K7" s="16" t="s">
        <v>23</v>
      </c>
      <c r="AK7" s="18" t="s">
        <v>24</v>
      </c>
      <c r="AN7" s="16" t="s">
        <v>25</v>
      </c>
      <c r="AQ7" s="12"/>
      <c r="BE7" s="283"/>
      <c r="BS7" s="6" t="s">
        <v>26</v>
      </c>
    </row>
    <row r="8" spans="2:71" s="2" customFormat="1" ht="15" customHeight="1">
      <c r="B8" s="10"/>
      <c r="D8" s="18" t="s">
        <v>27</v>
      </c>
      <c r="K8" s="16" t="s">
        <v>28</v>
      </c>
      <c r="AK8" s="18" t="s">
        <v>29</v>
      </c>
      <c r="AN8" s="19" t="s">
        <v>30</v>
      </c>
      <c r="AQ8" s="12"/>
      <c r="BE8" s="283"/>
      <c r="BS8" s="6" t="s">
        <v>31</v>
      </c>
    </row>
    <row r="9" spans="2:71" s="2" customFormat="1" ht="30" customHeight="1">
      <c r="B9" s="10"/>
      <c r="D9" s="15" t="s">
        <v>32</v>
      </c>
      <c r="K9" s="20" t="s">
        <v>33</v>
      </c>
      <c r="AK9" s="15" t="s">
        <v>34</v>
      </c>
      <c r="AN9" s="20" t="s">
        <v>35</v>
      </c>
      <c r="AQ9" s="12"/>
      <c r="BE9" s="283"/>
      <c r="BS9" s="6" t="s">
        <v>36</v>
      </c>
    </row>
    <row r="10" spans="2:71" s="2" customFormat="1" ht="15" customHeight="1">
      <c r="B10" s="10"/>
      <c r="D10" s="18" t="s">
        <v>37</v>
      </c>
      <c r="AK10" s="18" t="s">
        <v>38</v>
      </c>
      <c r="AN10" s="16"/>
      <c r="AQ10" s="12"/>
      <c r="BE10" s="283"/>
      <c r="BS10" s="6" t="s">
        <v>21</v>
      </c>
    </row>
    <row r="11" spans="2:71" s="2" customFormat="1" ht="19.5" customHeight="1">
      <c r="B11" s="10"/>
      <c r="E11" s="16" t="s">
        <v>965</v>
      </c>
      <c r="AK11" s="18" t="s">
        <v>39</v>
      </c>
      <c r="AN11" s="16"/>
      <c r="AQ11" s="12"/>
      <c r="BE11" s="283"/>
      <c r="BS11" s="6" t="s">
        <v>21</v>
      </c>
    </row>
    <row r="12" spans="2:71" s="2" customFormat="1" ht="7.5" customHeight="1">
      <c r="B12" s="10"/>
      <c r="AQ12" s="12"/>
      <c r="BE12" s="283"/>
      <c r="BS12" s="6" t="s">
        <v>21</v>
      </c>
    </row>
    <row r="13" spans="2:71" s="2" customFormat="1" ht="15" customHeight="1">
      <c r="B13" s="10"/>
      <c r="D13" s="18" t="s">
        <v>40</v>
      </c>
      <c r="AK13" s="18" t="s">
        <v>38</v>
      </c>
      <c r="AN13" s="21" t="s">
        <v>41</v>
      </c>
      <c r="AQ13" s="12"/>
      <c r="BE13" s="283"/>
      <c r="BS13" s="6" t="s">
        <v>21</v>
      </c>
    </row>
    <row r="14" spans="2:71" s="2" customFormat="1" ht="15.75" customHeight="1">
      <c r="B14" s="10"/>
      <c r="E14" s="287" t="s">
        <v>41</v>
      </c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18" t="s">
        <v>39</v>
      </c>
      <c r="AN14" s="21" t="s">
        <v>41</v>
      </c>
      <c r="AQ14" s="12"/>
      <c r="BE14" s="283"/>
      <c r="BS14" s="6" t="s">
        <v>21</v>
      </c>
    </row>
    <row r="15" spans="2:71" s="2" customFormat="1" ht="7.5" customHeight="1">
      <c r="B15" s="10"/>
      <c r="AQ15" s="12"/>
      <c r="BE15" s="283"/>
      <c r="BS15" s="6" t="s">
        <v>6</v>
      </c>
    </row>
    <row r="16" spans="2:71" s="2" customFormat="1" ht="15" customHeight="1">
      <c r="B16" s="10"/>
      <c r="D16" s="18" t="s">
        <v>42</v>
      </c>
      <c r="AK16" s="18" t="s">
        <v>38</v>
      </c>
      <c r="AN16" s="16"/>
      <c r="AQ16" s="12"/>
      <c r="BE16" s="283"/>
      <c r="BS16" s="6" t="s">
        <v>6</v>
      </c>
    </row>
    <row r="17" spans="2:71" ht="19.5" customHeight="1">
      <c r="B17" s="10"/>
      <c r="E17" s="16" t="s">
        <v>43</v>
      </c>
      <c r="AK17" s="18" t="s">
        <v>39</v>
      </c>
      <c r="AN17" s="16"/>
      <c r="AQ17" s="12"/>
      <c r="BE17" s="283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44</v>
      </c>
    </row>
    <row r="18" spans="2:71" ht="7.5" customHeight="1">
      <c r="B18" s="10"/>
      <c r="AQ18" s="12"/>
      <c r="BE18" s="283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9</v>
      </c>
    </row>
    <row r="19" spans="2:71" ht="15" customHeight="1">
      <c r="B19" s="10"/>
      <c r="D19" s="18" t="s">
        <v>45</v>
      </c>
      <c r="AQ19" s="12"/>
      <c r="BE19" s="283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9</v>
      </c>
    </row>
    <row r="20" spans="2:71" ht="70.5" customHeight="1">
      <c r="B20" s="10"/>
      <c r="E20" s="288" t="s">
        <v>46</v>
      </c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283"/>
      <c r="AK20" s="283"/>
      <c r="AL20" s="283"/>
      <c r="AM20" s="283"/>
      <c r="AN20" s="283"/>
      <c r="AQ20" s="12"/>
      <c r="BE20" s="283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6" t="s">
        <v>6</v>
      </c>
    </row>
    <row r="21" spans="2:70" ht="7.5" customHeight="1">
      <c r="B21" s="10"/>
      <c r="AQ21" s="12"/>
      <c r="BE21" s="283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7.5" customHeight="1">
      <c r="B22" s="10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Q22" s="12"/>
      <c r="BE22" s="283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57" s="6" customFormat="1" ht="27" customHeight="1">
      <c r="B23" s="23"/>
      <c r="D23" s="24" t="s">
        <v>47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89">
        <f>ROUND($AG$51,2)</f>
        <v>0</v>
      </c>
      <c r="AL23" s="290"/>
      <c r="AM23" s="290"/>
      <c r="AN23" s="290"/>
      <c r="AO23" s="290"/>
      <c r="AQ23" s="26"/>
      <c r="BE23" s="285"/>
    </row>
    <row r="24" spans="2:57" s="6" customFormat="1" ht="7.5" customHeight="1">
      <c r="B24" s="23"/>
      <c r="AQ24" s="26"/>
      <c r="BE24" s="285"/>
    </row>
    <row r="25" spans="2:57" s="6" customFormat="1" ht="14.25" customHeight="1">
      <c r="B25" s="23"/>
      <c r="L25" s="291" t="s">
        <v>48</v>
      </c>
      <c r="M25" s="285"/>
      <c r="N25" s="285"/>
      <c r="O25" s="285"/>
      <c r="W25" s="291" t="s">
        <v>49</v>
      </c>
      <c r="X25" s="285"/>
      <c r="Y25" s="285"/>
      <c r="Z25" s="285"/>
      <c r="AA25" s="285"/>
      <c r="AB25" s="285"/>
      <c r="AC25" s="285"/>
      <c r="AD25" s="285"/>
      <c r="AE25" s="285"/>
      <c r="AK25" s="291" t="s">
        <v>50</v>
      </c>
      <c r="AL25" s="285"/>
      <c r="AM25" s="285"/>
      <c r="AN25" s="285"/>
      <c r="AO25" s="285"/>
      <c r="AQ25" s="26"/>
      <c r="BE25" s="285"/>
    </row>
    <row r="26" spans="2:57" s="6" customFormat="1" ht="15" customHeight="1">
      <c r="B26" s="28"/>
      <c r="D26" s="29" t="s">
        <v>51</v>
      </c>
      <c r="F26" s="29" t="s">
        <v>52</v>
      </c>
      <c r="L26" s="279">
        <v>0.21</v>
      </c>
      <c r="M26" s="280"/>
      <c r="N26" s="280"/>
      <c r="O26" s="280"/>
      <c r="W26" s="281">
        <f>ROUND($AZ$51,2)</f>
        <v>0</v>
      </c>
      <c r="X26" s="280"/>
      <c r="Y26" s="280"/>
      <c r="Z26" s="280"/>
      <c r="AA26" s="280"/>
      <c r="AB26" s="280"/>
      <c r="AC26" s="280"/>
      <c r="AD26" s="280"/>
      <c r="AE26" s="280"/>
      <c r="AK26" s="281">
        <f>ROUND($AV$51,2)</f>
        <v>0</v>
      </c>
      <c r="AL26" s="280"/>
      <c r="AM26" s="280"/>
      <c r="AN26" s="280"/>
      <c r="AO26" s="280"/>
      <c r="AQ26" s="30"/>
      <c r="BE26" s="280"/>
    </row>
    <row r="27" spans="2:57" s="6" customFormat="1" ht="15" customHeight="1">
      <c r="B27" s="28"/>
      <c r="F27" s="29" t="s">
        <v>53</v>
      </c>
      <c r="L27" s="279">
        <v>0.15</v>
      </c>
      <c r="M27" s="280"/>
      <c r="N27" s="280"/>
      <c r="O27" s="280"/>
      <c r="W27" s="281">
        <f>ROUND($BA$51,2)</f>
        <v>0</v>
      </c>
      <c r="X27" s="280"/>
      <c r="Y27" s="280"/>
      <c r="Z27" s="280"/>
      <c r="AA27" s="280"/>
      <c r="AB27" s="280"/>
      <c r="AC27" s="280"/>
      <c r="AD27" s="280"/>
      <c r="AE27" s="280"/>
      <c r="AK27" s="281">
        <f>ROUND($AW$51,2)</f>
        <v>0</v>
      </c>
      <c r="AL27" s="280"/>
      <c r="AM27" s="280"/>
      <c r="AN27" s="280"/>
      <c r="AO27" s="280"/>
      <c r="AQ27" s="30"/>
      <c r="BE27" s="280"/>
    </row>
    <row r="28" spans="2:57" s="6" customFormat="1" ht="15" customHeight="1" hidden="1">
      <c r="B28" s="28"/>
      <c r="F28" s="29" t="s">
        <v>54</v>
      </c>
      <c r="L28" s="279">
        <v>0.21</v>
      </c>
      <c r="M28" s="280"/>
      <c r="N28" s="280"/>
      <c r="O28" s="280"/>
      <c r="W28" s="281">
        <f>ROUND($BB$51,2)</f>
        <v>0</v>
      </c>
      <c r="X28" s="280"/>
      <c r="Y28" s="280"/>
      <c r="Z28" s="280"/>
      <c r="AA28" s="280"/>
      <c r="AB28" s="280"/>
      <c r="AC28" s="280"/>
      <c r="AD28" s="280"/>
      <c r="AE28" s="280"/>
      <c r="AK28" s="281">
        <v>0</v>
      </c>
      <c r="AL28" s="280"/>
      <c r="AM28" s="280"/>
      <c r="AN28" s="280"/>
      <c r="AO28" s="280"/>
      <c r="AQ28" s="30"/>
      <c r="BE28" s="280"/>
    </row>
    <row r="29" spans="2:57" s="6" customFormat="1" ht="15" customHeight="1" hidden="1">
      <c r="B29" s="28"/>
      <c r="F29" s="29" t="s">
        <v>55</v>
      </c>
      <c r="L29" s="279">
        <v>0.15</v>
      </c>
      <c r="M29" s="280"/>
      <c r="N29" s="280"/>
      <c r="O29" s="280"/>
      <c r="W29" s="281">
        <f>ROUND($BC$51,2)</f>
        <v>0</v>
      </c>
      <c r="X29" s="280"/>
      <c r="Y29" s="280"/>
      <c r="Z29" s="280"/>
      <c r="AA29" s="280"/>
      <c r="AB29" s="280"/>
      <c r="AC29" s="280"/>
      <c r="AD29" s="280"/>
      <c r="AE29" s="280"/>
      <c r="AK29" s="281">
        <v>0</v>
      </c>
      <c r="AL29" s="280"/>
      <c r="AM29" s="280"/>
      <c r="AN29" s="280"/>
      <c r="AO29" s="280"/>
      <c r="AQ29" s="30"/>
      <c r="BE29" s="280"/>
    </row>
    <row r="30" spans="2:57" s="6" customFormat="1" ht="15" customHeight="1" hidden="1">
      <c r="B30" s="28"/>
      <c r="F30" s="29" t="s">
        <v>56</v>
      </c>
      <c r="L30" s="279">
        <v>0</v>
      </c>
      <c r="M30" s="280"/>
      <c r="N30" s="280"/>
      <c r="O30" s="280"/>
      <c r="W30" s="281">
        <f>ROUND($BD$51,2)</f>
        <v>0</v>
      </c>
      <c r="X30" s="280"/>
      <c r="Y30" s="280"/>
      <c r="Z30" s="280"/>
      <c r="AA30" s="280"/>
      <c r="AB30" s="280"/>
      <c r="AC30" s="280"/>
      <c r="AD30" s="280"/>
      <c r="AE30" s="280"/>
      <c r="AK30" s="281">
        <v>0</v>
      </c>
      <c r="AL30" s="280"/>
      <c r="AM30" s="280"/>
      <c r="AN30" s="280"/>
      <c r="AO30" s="280"/>
      <c r="AQ30" s="30"/>
      <c r="BE30" s="280"/>
    </row>
    <row r="31" spans="2:57" s="6" customFormat="1" ht="7.5" customHeight="1">
      <c r="B31" s="23"/>
      <c r="AQ31" s="26"/>
      <c r="BE31" s="285"/>
    </row>
    <row r="32" spans="2:57" s="6" customFormat="1" ht="27" customHeight="1">
      <c r="B32" s="23"/>
      <c r="C32" s="31"/>
      <c r="D32" s="32" t="s">
        <v>57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4" t="s">
        <v>58</v>
      </c>
      <c r="U32" s="33"/>
      <c r="V32" s="33"/>
      <c r="W32" s="33"/>
      <c r="X32" s="273" t="s">
        <v>59</v>
      </c>
      <c r="Y32" s="274"/>
      <c r="Z32" s="274"/>
      <c r="AA32" s="274"/>
      <c r="AB32" s="274"/>
      <c r="AC32" s="33"/>
      <c r="AD32" s="33"/>
      <c r="AE32" s="33"/>
      <c r="AF32" s="33"/>
      <c r="AG32" s="33"/>
      <c r="AH32" s="33"/>
      <c r="AI32" s="33"/>
      <c r="AJ32" s="33"/>
      <c r="AK32" s="275">
        <f>ROUND(SUM($AK$23:$AK$30),2)</f>
        <v>0</v>
      </c>
      <c r="AL32" s="274"/>
      <c r="AM32" s="274"/>
      <c r="AN32" s="274"/>
      <c r="AO32" s="276"/>
      <c r="AP32" s="31"/>
      <c r="AQ32" s="36"/>
      <c r="BE32" s="285"/>
    </row>
    <row r="33" spans="2:43" s="6" customFormat="1" ht="7.5" customHeight="1">
      <c r="B33" s="23"/>
      <c r="AQ33" s="26"/>
    </row>
    <row r="34" spans="2:43" s="6" customFormat="1" ht="7.5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9"/>
    </row>
    <row r="38" spans="2:44" s="6" customFormat="1" ht="7.5" customHeight="1"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23"/>
    </row>
    <row r="39" spans="2:44" s="6" customFormat="1" ht="37.5" customHeight="1">
      <c r="B39" s="23"/>
      <c r="C39" s="11" t="s">
        <v>60</v>
      </c>
      <c r="AR39" s="23"/>
    </row>
    <row r="40" spans="2:44" s="6" customFormat="1" ht="7.5" customHeight="1">
      <c r="B40" s="23"/>
      <c r="AR40" s="23"/>
    </row>
    <row r="41" spans="2:44" s="16" customFormat="1" ht="15" customHeight="1">
      <c r="B41" s="42"/>
      <c r="C41" s="18" t="s">
        <v>16</v>
      </c>
      <c r="L41" s="16" t="str">
        <f>$K$5</f>
        <v>14122014a</v>
      </c>
      <c r="AR41" s="42"/>
    </row>
    <row r="42" spans="2:44" s="43" customFormat="1" ht="37.5" customHeight="1">
      <c r="B42" s="44"/>
      <c r="C42" s="43" t="s">
        <v>19</v>
      </c>
      <c r="L42" s="298" t="str">
        <f>$K$6</f>
        <v>Velké Přílepy C</v>
      </c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W42" s="285"/>
      <c r="X42" s="285"/>
      <c r="Y42" s="285"/>
      <c r="Z42" s="285"/>
      <c r="AA42" s="285"/>
      <c r="AB42" s="285"/>
      <c r="AC42" s="285"/>
      <c r="AD42" s="285"/>
      <c r="AE42" s="285"/>
      <c r="AF42" s="285"/>
      <c r="AG42" s="285"/>
      <c r="AH42" s="285"/>
      <c r="AI42" s="285"/>
      <c r="AJ42" s="285"/>
      <c r="AK42" s="285"/>
      <c r="AL42" s="285"/>
      <c r="AM42" s="285"/>
      <c r="AN42" s="285"/>
      <c r="AO42" s="285"/>
      <c r="AR42" s="44"/>
    </row>
    <row r="43" spans="2:44" s="6" customFormat="1" ht="7.5" customHeight="1">
      <c r="B43" s="23"/>
      <c r="AR43" s="23"/>
    </row>
    <row r="44" spans="2:44" s="6" customFormat="1" ht="15.75" customHeight="1">
      <c r="B44" s="23"/>
      <c r="C44" s="18" t="s">
        <v>27</v>
      </c>
      <c r="L44" s="45" t="str">
        <f>IF($K$8="","",$K$8)</f>
        <v>Velké Přílepy</v>
      </c>
      <c r="AI44" s="18" t="s">
        <v>29</v>
      </c>
      <c r="AM44" s="299" t="str">
        <f>IF($AN$8="","",$AN$8)</f>
        <v>14.12.2014</v>
      </c>
      <c r="AN44" s="285"/>
      <c r="AR44" s="23"/>
    </row>
    <row r="45" spans="2:44" s="6" customFormat="1" ht="7.5" customHeight="1">
      <c r="B45" s="23"/>
      <c r="AR45" s="23"/>
    </row>
    <row r="46" spans="2:56" s="6" customFormat="1" ht="18.75" customHeight="1">
      <c r="B46" s="23"/>
      <c r="C46" s="18" t="s">
        <v>37</v>
      </c>
      <c r="L46" s="16" t="str">
        <f>IF($E$11="","",$E$11)</f>
        <v>Obec Velké Přílepy</v>
      </c>
      <c r="AI46" s="18" t="s">
        <v>42</v>
      </c>
      <c r="AM46" s="282" t="str">
        <f>IF($E$17="","",$E$17)</f>
        <v>Ing.Zd.Fiedler</v>
      </c>
      <c r="AN46" s="285"/>
      <c r="AO46" s="285"/>
      <c r="AP46" s="285"/>
      <c r="AR46" s="23"/>
      <c r="AS46" s="300" t="s">
        <v>61</v>
      </c>
      <c r="AT46" s="301"/>
      <c r="AU46" s="47"/>
      <c r="AV46" s="47"/>
      <c r="AW46" s="47"/>
      <c r="AX46" s="47"/>
      <c r="AY46" s="47"/>
      <c r="AZ46" s="47"/>
      <c r="BA46" s="47"/>
      <c r="BB46" s="47"/>
      <c r="BC46" s="47"/>
      <c r="BD46" s="48"/>
    </row>
    <row r="47" spans="2:56" s="6" customFormat="1" ht="15.75" customHeight="1">
      <c r="B47" s="23"/>
      <c r="C47" s="18" t="s">
        <v>40</v>
      </c>
      <c r="L47" s="16">
        <f>IF($E$14="Vyplň údaj","",$E$14)</f>
      </c>
      <c r="AR47" s="23"/>
      <c r="AS47" s="302"/>
      <c r="AT47" s="285"/>
      <c r="BD47" s="50"/>
    </row>
    <row r="48" spans="2:56" s="6" customFormat="1" ht="12" customHeight="1">
      <c r="B48" s="23"/>
      <c r="AR48" s="23"/>
      <c r="AS48" s="302"/>
      <c r="AT48" s="285"/>
      <c r="BD48" s="50"/>
    </row>
    <row r="49" spans="2:57" s="6" customFormat="1" ht="30" customHeight="1">
      <c r="B49" s="23"/>
      <c r="C49" s="303" t="s">
        <v>62</v>
      </c>
      <c r="D49" s="274"/>
      <c r="E49" s="274"/>
      <c r="F49" s="274"/>
      <c r="G49" s="274"/>
      <c r="H49" s="33"/>
      <c r="I49" s="304" t="s">
        <v>63</v>
      </c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305" t="s">
        <v>64</v>
      </c>
      <c r="AH49" s="274"/>
      <c r="AI49" s="274"/>
      <c r="AJ49" s="274"/>
      <c r="AK49" s="274"/>
      <c r="AL49" s="274"/>
      <c r="AM49" s="274"/>
      <c r="AN49" s="304" t="s">
        <v>65</v>
      </c>
      <c r="AO49" s="274"/>
      <c r="AP49" s="274"/>
      <c r="AQ49" s="51" t="s">
        <v>66</v>
      </c>
      <c r="AR49" s="23"/>
      <c r="AS49" s="52" t="s">
        <v>67</v>
      </c>
      <c r="AT49" s="53" t="s">
        <v>68</v>
      </c>
      <c r="AU49" s="53" t="s">
        <v>69</v>
      </c>
      <c r="AV49" s="53" t="s">
        <v>70</v>
      </c>
      <c r="AW49" s="53" t="s">
        <v>71</v>
      </c>
      <c r="AX49" s="53" t="s">
        <v>72</v>
      </c>
      <c r="AY49" s="53" t="s">
        <v>73</v>
      </c>
      <c r="AZ49" s="53" t="s">
        <v>74</v>
      </c>
      <c r="BA49" s="53" t="s">
        <v>75</v>
      </c>
      <c r="BB49" s="53" t="s">
        <v>76</v>
      </c>
      <c r="BC49" s="53" t="s">
        <v>77</v>
      </c>
      <c r="BD49" s="54" t="s">
        <v>78</v>
      </c>
      <c r="BE49" s="55"/>
    </row>
    <row r="50" spans="2:56" s="6" customFormat="1" ht="12" customHeight="1">
      <c r="B50" s="23"/>
      <c r="AR50" s="23"/>
      <c r="AS50" s="56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8"/>
    </row>
    <row r="51" spans="2:90" s="43" customFormat="1" ht="33" customHeight="1">
      <c r="B51" s="44"/>
      <c r="C51" s="57" t="s">
        <v>79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293">
        <f>ROUND(SUM($AG$52:$AG$53),2)</f>
        <v>0</v>
      </c>
      <c r="AH51" s="294"/>
      <c r="AI51" s="294"/>
      <c r="AJ51" s="294"/>
      <c r="AK51" s="294"/>
      <c r="AL51" s="294"/>
      <c r="AM51" s="294"/>
      <c r="AN51" s="293">
        <f>ROUND(SUM($AG$51,$AT$51),2)</f>
        <v>0</v>
      </c>
      <c r="AO51" s="294"/>
      <c r="AP51" s="294"/>
      <c r="AQ51" s="59"/>
      <c r="AR51" s="44"/>
      <c r="AS51" s="60">
        <f>ROUND(SUM($AS$52:$AS$53),2)</f>
        <v>0</v>
      </c>
      <c r="AT51" s="61">
        <f>ROUND(SUM($AV$51:$AW$51),2)</f>
        <v>0</v>
      </c>
      <c r="AU51" s="62">
        <f>ROUND(SUM($AU$52:$AU$53),5)</f>
        <v>0</v>
      </c>
      <c r="AV51" s="61">
        <f>ROUND($AZ$51*$L$26,2)</f>
        <v>0</v>
      </c>
      <c r="AW51" s="61">
        <f>ROUND($BA$51*$L$27,2)</f>
        <v>0</v>
      </c>
      <c r="AX51" s="61">
        <f>ROUND($BB$51*$L$26,2)</f>
        <v>0</v>
      </c>
      <c r="AY51" s="61">
        <f>ROUND($BC$51*$L$27,2)</f>
        <v>0</v>
      </c>
      <c r="AZ51" s="61">
        <f>ROUND(SUM($AZ$52:$AZ$53),2)</f>
        <v>0</v>
      </c>
      <c r="BA51" s="61">
        <f>ROUND(SUM($BA$52:$BA$53),2)</f>
        <v>0</v>
      </c>
      <c r="BB51" s="61">
        <f>ROUND(SUM($BB$52:$BB$53),2)</f>
        <v>0</v>
      </c>
      <c r="BC51" s="61">
        <f>ROUND(SUM($BC$52:$BC$53),2)</f>
        <v>0</v>
      </c>
      <c r="BD51" s="63">
        <f>ROUND(SUM($BD$52:$BD$53),2)</f>
        <v>0</v>
      </c>
      <c r="BS51" s="43" t="s">
        <v>80</v>
      </c>
      <c r="BT51" s="43" t="s">
        <v>81</v>
      </c>
      <c r="BU51" s="64" t="s">
        <v>82</v>
      </c>
      <c r="BV51" s="43" t="s">
        <v>83</v>
      </c>
      <c r="BW51" s="43" t="s">
        <v>7</v>
      </c>
      <c r="BX51" s="43" t="s">
        <v>84</v>
      </c>
      <c r="CL51" s="43" t="s">
        <v>23</v>
      </c>
    </row>
    <row r="52" spans="1:91" s="65" customFormat="1" ht="28.5" customHeight="1">
      <c r="A52" s="173" t="s">
        <v>696</v>
      </c>
      <c r="B52" s="66"/>
      <c r="C52" s="67"/>
      <c r="D52" s="306" t="s">
        <v>887</v>
      </c>
      <c r="E52" s="307"/>
      <c r="F52" s="307"/>
      <c r="G52" s="307"/>
      <c r="H52" s="307"/>
      <c r="I52" s="67"/>
      <c r="J52" s="306" t="s">
        <v>888</v>
      </c>
      <c r="K52" s="307"/>
      <c r="L52" s="307"/>
      <c r="M52" s="307"/>
      <c r="N52" s="307"/>
      <c r="O52" s="307"/>
      <c r="P52" s="307"/>
      <c r="Q52" s="307"/>
      <c r="R52" s="307"/>
      <c r="S52" s="307"/>
      <c r="T52" s="307"/>
      <c r="U52" s="307"/>
      <c r="V52" s="307"/>
      <c r="W52" s="307"/>
      <c r="X52" s="307"/>
      <c r="Y52" s="307"/>
      <c r="Z52" s="307"/>
      <c r="AA52" s="307"/>
      <c r="AB52" s="307"/>
      <c r="AC52" s="307"/>
      <c r="AD52" s="307"/>
      <c r="AE52" s="307"/>
      <c r="AF52" s="307"/>
      <c r="AG52" s="296">
        <f>'C Soupis prací'!$J$27</f>
        <v>0</v>
      </c>
      <c r="AH52" s="297"/>
      <c r="AI52" s="297"/>
      <c r="AJ52" s="297"/>
      <c r="AK52" s="297"/>
      <c r="AL52" s="297"/>
      <c r="AM52" s="297"/>
      <c r="AN52" s="296">
        <f>ROUND(SUM($AG$52,$AT$52),2)</f>
        <v>0</v>
      </c>
      <c r="AO52" s="297"/>
      <c r="AP52" s="297"/>
      <c r="AQ52" s="68" t="s">
        <v>87</v>
      </c>
      <c r="AR52" s="66"/>
      <c r="AS52" s="69">
        <v>0</v>
      </c>
      <c r="AT52" s="70">
        <f>ROUND(SUM($AV$52:$AW$52),2)</f>
        <v>0</v>
      </c>
      <c r="AU52" s="71">
        <f>'C Soupis prací'!$P$79</f>
        <v>0</v>
      </c>
      <c r="AV52" s="70">
        <f>'C Soupis prací'!$J$30</f>
        <v>0</v>
      </c>
      <c r="AW52" s="70">
        <f>'C Soupis prací'!$J$31</f>
        <v>0</v>
      </c>
      <c r="AX52" s="70">
        <f>'C Soupis prací'!$J$32</f>
        <v>0</v>
      </c>
      <c r="AY52" s="70">
        <f>'C Soupis prací'!$J$33</f>
        <v>0</v>
      </c>
      <c r="AZ52" s="70">
        <f>'C Soupis prací'!$F$30</f>
        <v>0</v>
      </c>
      <c r="BA52" s="70">
        <f>'C Soupis prací'!$F$31</f>
        <v>0</v>
      </c>
      <c r="BB52" s="70">
        <f>'C Soupis prací'!$F$32</f>
        <v>0</v>
      </c>
      <c r="BC52" s="70">
        <f>'C Soupis prací'!$F$33</f>
        <v>0</v>
      </c>
      <c r="BD52" s="72">
        <f>'C Soupis prací'!$F$34</f>
        <v>0</v>
      </c>
      <c r="BT52" s="65" t="s">
        <v>26</v>
      </c>
      <c r="BV52" s="65" t="s">
        <v>83</v>
      </c>
      <c r="BW52" s="65" t="s">
        <v>889</v>
      </c>
      <c r="BX52" s="65" t="s">
        <v>7</v>
      </c>
      <c r="CL52" s="65" t="s">
        <v>23</v>
      </c>
      <c r="CM52" s="65" t="s">
        <v>25</v>
      </c>
    </row>
    <row r="53" spans="1:91" s="65" customFormat="1" ht="28.5" customHeight="1">
      <c r="A53" s="173" t="s">
        <v>696</v>
      </c>
      <c r="B53" s="66"/>
      <c r="C53" s="67"/>
      <c r="D53" s="306" t="s">
        <v>890</v>
      </c>
      <c r="E53" s="307"/>
      <c r="F53" s="307"/>
      <c r="G53" s="307"/>
      <c r="H53" s="307"/>
      <c r="I53" s="67"/>
      <c r="J53" s="306" t="s">
        <v>891</v>
      </c>
      <c r="K53" s="307"/>
      <c r="L53" s="307"/>
      <c r="M53" s="307"/>
      <c r="N53" s="307"/>
      <c r="O53" s="307"/>
      <c r="P53" s="307"/>
      <c r="Q53" s="307"/>
      <c r="R53" s="307"/>
      <c r="S53" s="307"/>
      <c r="T53" s="307"/>
      <c r="U53" s="307"/>
      <c r="V53" s="307"/>
      <c r="W53" s="307"/>
      <c r="X53" s="307"/>
      <c r="Y53" s="307"/>
      <c r="Z53" s="307"/>
      <c r="AA53" s="307"/>
      <c r="AB53" s="307"/>
      <c r="AC53" s="307"/>
      <c r="AD53" s="307"/>
      <c r="AE53" s="307"/>
      <c r="AF53" s="307"/>
      <c r="AG53" s="296">
        <f>'C VRN a ostatní'!$J$27</f>
        <v>0</v>
      </c>
      <c r="AH53" s="297"/>
      <c r="AI53" s="297"/>
      <c r="AJ53" s="297"/>
      <c r="AK53" s="297"/>
      <c r="AL53" s="297"/>
      <c r="AM53" s="297"/>
      <c r="AN53" s="296">
        <f>ROUND(SUM($AG$53,$AT$53),2)</f>
        <v>0</v>
      </c>
      <c r="AO53" s="297"/>
      <c r="AP53" s="297"/>
      <c r="AQ53" s="68" t="s">
        <v>87</v>
      </c>
      <c r="AR53" s="66"/>
      <c r="AS53" s="73">
        <v>0</v>
      </c>
      <c r="AT53" s="74">
        <f>ROUND(SUM($AV$53:$AW$53),2)</f>
        <v>0</v>
      </c>
      <c r="AU53" s="75">
        <f>'C VRN a ostatní'!$P$78</f>
        <v>0</v>
      </c>
      <c r="AV53" s="74">
        <f>'C VRN a ostatní'!$J$30</f>
        <v>0</v>
      </c>
      <c r="AW53" s="74">
        <f>'C VRN a ostatní'!$J$31</f>
        <v>0</v>
      </c>
      <c r="AX53" s="74">
        <f>'C VRN a ostatní'!$J$32</f>
        <v>0</v>
      </c>
      <c r="AY53" s="74">
        <f>'C VRN a ostatní'!$J$33</f>
        <v>0</v>
      </c>
      <c r="AZ53" s="74">
        <f>'C VRN a ostatní'!$F$30</f>
        <v>0</v>
      </c>
      <c r="BA53" s="74">
        <f>'C VRN a ostatní'!$F$31</f>
        <v>0</v>
      </c>
      <c r="BB53" s="74">
        <f>'C VRN a ostatní'!$F$32</f>
        <v>0</v>
      </c>
      <c r="BC53" s="74">
        <f>'C VRN a ostatní'!$F$33</f>
        <v>0</v>
      </c>
      <c r="BD53" s="76">
        <f>'C VRN a ostatní'!$F$34</f>
        <v>0</v>
      </c>
      <c r="BT53" s="65" t="s">
        <v>26</v>
      </c>
      <c r="BV53" s="65" t="s">
        <v>83</v>
      </c>
      <c r="BW53" s="65" t="s">
        <v>892</v>
      </c>
      <c r="BX53" s="65" t="s">
        <v>7</v>
      </c>
      <c r="CL53" s="65" t="s">
        <v>23</v>
      </c>
      <c r="CM53" s="65" t="s">
        <v>25</v>
      </c>
    </row>
    <row r="54" spans="2:44" s="6" customFormat="1" ht="30.75" customHeight="1">
      <c r="B54" s="23"/>
      <c r="AR54" s="23"/>
    </row>
    <row r="55" spans="2:44" s="6" customFormat="1" ht="7.5" customHeight="1"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23"/>
    </row>
  </sheetData>
  <sheetProtection/>
  <mergeCells count="45">
    <mergeCell ref="AR2:BE2"/>
    <mergeCell ref="K5:AO5"/>
    <mergeCell ref="BE5:BE32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D53:H53"/>
    <mergeCell ref="J53:AF53"/>
    <mergeCell ref="AG53:AM53"/>
    <mergeCell ref="AN53:AP53"/>
    <mergeCell ref="AG51:AM51"/>
    <mergeCell ref="AN51:AP51"/>
    <mergeCell ref="D52:H52"/>
    <mergeCell ref="J52:AF52"/>
    <mergeCell ref="AG52:AM52"/>
    <mergeCell ref="AN52:AP52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14122014NN - Velké Přílep...'!C2" tooltip="14122014NN - Velké Přílep..." display="/"/>
    <hyperlink ref="A53" location="'14122014NN1 - Velké Příle...'!C2" tooltip="14122014NN1 - Velké Příle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E15" sqref="E15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74"/>
      <c r="C1" s="174"/>
      <c r="D1" s="175" t="s">
        <v>3</v>
      </c>
      <c r="E1" s="174"/>
      <c r="F1" s="167" t="s">
        <v>697</v>
      </c>
      <c r="G1" s="309" t="s">
        <v>698</v>
      </c>
      <c r="H1" s="309"/>
      <c r="I1" s="174"/>
      <c r="J1" s="167" t="s">
        <v>699</v>
      </c>
      <c r="K1" s="175" t="s">
        <v>92</v>
      </c>
      <c r="L1" s="167" t="s">
        <v>700</v>
      </c>
      <c r="M1" s="167"/>
      <c r="N1" s="167"/>
      <c r="O1" s="167"/>
      <c r="P1" s="167"/>
      <c r="Q1" s="167"/>
      <c r="R1" s="167"/>
      <c r="S1" s="167"/>
      <c r="T1" s="167"/>
      <c r="U1" s="172"/>
      <c r="V1" s="17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95" t="s">
        <v>8</v>
      </c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2" t="s">
        <v>889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25</v>
      </c>
    </row>
    <row r="4" spans="2:46" s="2" customFormat="1" ht="37.5" customHeight="1">
      <c r="B4" s="10"/>
      <c r="D4" s="11" t="s">
        <v>93</v>
      </c>
      <c r="K4" s="12"/>
      <c r="M4" s="13" t="s">
        <v>13</v>
      </c>
      <c r="AT4" s="2" t="s">
        <v>6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19</v>
      </c>
      <c r="K6" s="12"/>
    </row>
    <row r="7" spans="2:11" s="2" customFormat="1" ht="15.75" customHeight="1">
      <c r="B7" s="10"/>
      <c r="E7" s="308" t="str">
        <f>'C Rekapitulace stavby'!$K$6</f>
        <v>Velké Přílepy C</v>
      </c>
      <c r="F7" s="283"/>
      <c r="G7" s="283"/>
      <c r="H7" s="283"/>
      <c r="K7" s="12"/>
    </row>
    <row r="8" spans="2:11" s="6" customFormat="1" ht="15.75" customHeight="1">
      <c r="B8" s="23"/>
      <c r="D8" s="18" t="s">
        <v>94</v>
      </c>
      <c r="K8" s="26"/>
    </row>
    <row r="9" spans="2:11" s="6" customFormat="1" ht="37.5" customHeight="1">
      <c r="B9" s="23"/>
      <c r="E9" s="298" t="s">
        <v>893</v>
      </c>
      <c r="F9" s="285"/>
      <c r="G9" s="285"/>
      <c r="H9" s="285"/>
      <c r="K9" s="26"/>
    </row>
    <row r="10" spans="2:11" s="6" customFormat="1" ht="14.25" customHeight="1">
      <c r="B10" s="23"/>
      <c r="K10" s="26"/>
    </row>
    <row r="11" spans="2:11" s="6" customFormat="1" ht="15" customHeight="1">
      <c r="B11" s="23"/>
      <c r="D11" s="18" t="s">
        <v>22</v>
      </c>
      <c r="F11" s="16" t="s">
        <v>23</v>
      </c>
      <c r="I11" s="18" t="s">
        <v>24</v>
      </c>
      <c r="J11" s="16" t="s">
        <v>25</v>
      </c>
      <c r="K11" s="26"/>
    </row>
    <row r="12" spans="2:11" s="6" customFormat="1" ht="15" customHeight="1">
      <c r="B12" s="23"/>
      <c r="D12" s="18" t="s">
        <v>27</v>
      </c>
      <c r="F12" s="16" t="s">
        <v>28</v>
      </c>
      <c r="I12" s="18" t="s">
        <v>29</v>
      </c>
      <c r="J12" s="46" t="str">
        <f>'C Rekapitulace stavby'!$AN$8</f>
        <v>14.12.2014</v>
      </c>
      <c r="K12" s="26"/>
    </row>
    <row r="13" spans="2:11" s="6" customFormat="1" ht="22.5" customHeight="1">
      <c r="B13" s="23"/>
      <c r="D13" s="15" t="s">
        <v>32</v>
      </c>
      <c r="F13" s="20" t="s">
        <v>33</v>
      </c>
      <c r="I13" s="15" t="s">
        <v>34</v>
      </c>
      <c r="J13" s="20" t="s">
        <v>35</v>
      </c>
      <c r="K13" s="26"/>
    </row>
    <row r="14" spans="2:11" s="6" customFormat="1" ht="15" customHeight="1">
      <c r="B14" s="23"/>
      <c r="D14" s="18" t="s">
        <v>37</v>
      </c>
      <c r="I14" s="18" t="s">
        <v>38</v>
      </c>
      <c r="J14" s="16"/>
      <c r="K14" s="26"/>
    </row>
    <row r="15" spans="2:11" s="6" customFormat="1" ht="18.75" customHeight="1">
      <c r="B15" s="23"/>
      <c r="E15" s="16" t="s">
        <v>965</v>
      </c>
      <c r="I15" s="18" t="s">
        <v>39</v>
      </c>
      <c r="J15" s="16"/>
      <c r="K15" s="26"/>
    </row>
    <row r="16" spans="2:11" s="6" customFormat="1" ht="7.5" customHeight="1">
      <c r="B16" s="23"/>
      <c r="K16" s="26"/>
    </row>
    <row r="17" spans="2:11" s="6" customFormat="1" ht="15" customHeight="1">
      <c r="B17" s="23"/>
      <c r="D17" s="18" t="s">
        <v>40</v>
      </c>
      <c r="I17" s="18" t="s">
        <v>38</v>
      </c>
      <c r="J17" s="16">
        <f>IF('C Rekapitulace stavby'!$AN$13="Vyplň údaj","",IF('C Rekapitulace stavby'!$AN$13="","",'C Rekapitulace stavby'!$AN$13))</f>
      </c>
      <c r="K17" s="26"/>
    </row>
    <row r="18" spans="2:11" s="6" customFormat="1" ht="18.75" customHeight="1">
      <c r="B18" s="23"/>
      <c r="E18" s="16">
        <f>IF('C Rekapitulace stavby'!$E$14="Vyplň údaj","",IF('C Rekapitulace stavby'!$E$14="","",'C Rekapitulace stavby'!$E$14))</f>
      </c>
      <c r="I18" s="18" t="s">
        <v>39</v>
      </c>
      <c r="J18" s="16">
        <f>IF('C Rekapitulace stavby'!$AN$14="Vyplň údaj","",IF('C Rekapitulace stavby'!$AN$14="","",'C Rekapitulace stavby'!$AN$14))</f>
      </c>
      <c r="K18" s="26"/>
    </row>
    <row r="19" spans="2:11" s="6" customFormat="1" ht="7.5" customHeight="1">
      <c r="B19" s="23"/>
      <c r="K19" s="26"/>
    </row>
    <row r="20" spans="2:11" s="6" customFormat="1" ht="15" customHeight="1">
      <c r="B20" s="23"/>
      <c r="D20" s="18" t="s">
        <v>42</v>
      </c>
      <c r="I20" s="18" t="s">
        <v>38</v>
      </c>
      <c r="J20" s="16"/>
      <c r="K20" s="26"/>
    </row>
    <row r="21" spans="2:11" s="6" customFormat="1" ht="18.75" customHeight="1">
      <c r="B21" s="23"/>
      <c r="E21" s="16" t="s">
        <v>43</v>
      </c>
      <c r="I21" s="18" t="s">
        <v>39</v>
      </c>
      <c r="J21" s="16"/>
      <c r="K21" s="26"/>
    </row>
    <row r="22" spans="2:11" s="6" customFormat="1" ht="7.5" customHeight="1">
      <c r="B22" s="23"/>
      <c r="K22" s="26"/>
    </row>
    <row r="23" spans="2:11" s="6" customFormat="1" ht="15" customHeight="1">
      <c r="B23" s="23"/>
      <c r="D23" s="18" t="s">
        <v>45</v>
      </c>
      <c r="K23" s="26"/>
    </row>
    <row r="24" spans="2:11" s="77" customFormat="1" ht="408" customHeight="1">
      <c r="B24" s="78"/>
      <c r="E24" s="288" t="s">
        <v>46</v>
      </c>
      <c r="F24" s="310"/>
      <c r="G24" s="310"/>
      <c r="H24" s="310"/>
      <c r="K24" s="79"/>
    </row>
    <row r="25" spans="2:11" s="6" customFormat="1" ht="7.5" customHeight="1">
      <c r="B25" s="23"/>
      <c r="K25" s="26"/>
    </row>
    <row r="26" spans="2:11" s="6" customFormat="1" ht="7.5" customHeight="1">
      <c r="B26" s="23"/>
      <c r="D26" s="47"/>
      <c r="E26" s="47"/>
      <c r="F26" s="47"/>
      <c r="G26" s="47"/>
      <c r="H26" s="47"/>
      <c r="I26" s="47"/>
      <c r="J26" s="47"/>
      <c r="K26" s="80"/>
    </row>
    <row r="27" spans="2:11" s="6" customFormat="1" ht="26.25" customHeight="1">
      <c r="B27" s="23"/>
      <c r="D27" s="81" t="s">
        <v>47</v>
      </c>
      <c r="J27" s="58">
        <f>ROUND($J$79,2)</f>
        <v>0</v>
      </c>
      <c r="K27" s="26"/>
    </row>
    <row r="28" spans="2:11" s="6" customFormat="1" ht="7.5" customHeight="1">
      <c r="B28" s="23"/>
      <c r="D28" s="47"/>
      <c r="E28" s="47"/>
      <c r="F28" s="47"/>
      <c r="G28" s="47"/>
      <c r="H28" s="47"/>
      <c r="I28" s="47"/>
      <c r="J28" s="47"/>
      <c r="K28" s="80"/>
    </row>
    <row r="29" spans="2:11" s="6" customFormat="1" ht="15" customHeight="1">
      <c r="B29" s="23"/>
      <c r="F29" s="27" t="s">
        <v>49</v>
      </c>
      <c r="I29" s="27" t="s">
        <v>48</v>
      </c>
      <c r="J29" s="27" t="s">
        <v>50</v>
      </c>
      <c r="K29" s="26"/>
    </row>
    <row r="30" spans="2:11" s="6" customFormat="1" ht="15" customHeight="1">
      <c r="B30" s="23"/>
      <c r="D30" s="29" t="s">
        <v>51</v>
      </c>
      <c r="E30" s="29" t="s">
        <v>52</v>
      </c>
      <c r="F30" s="82">
        <f>ROUND(SUM($BE$79:$BE$134),2)</f>
        <v>0</v>
      </c>
      <c r="I30" s="83">
        <v>0.21</v>
      </c>
      <c r="J30" s="82">
        <f>ROUND(SUM($BE$79:$BE$134)*$I$30,2)</f>
        <v>0</v>
      </c>
      <c r="K30" s="26"/>
    </row>
    <row r="31" spans="2:11" s="6" customFormat="1" ht="15" customHeight="1">
      <c r="B31" s="23"/>
      <c r="E31" s="29" t="s">
        <v>53</v>
      </c>
      <c r="F31" s="82">
        <f>ROUND(SUM($BF$79:$BF$134),2)</f>
        <v>0</v>
      </c>
      <c r="I31" s="83">
        <v>0.15</v>
      </c>
      <c r="J31" s="82">
        <f>ROUND(SUM($BF$79:$BF$134)*$I$31,2)</f>
        <v>0</v>
      </c>
      <c r="K31" s="26"/>
    </row>
    <row r="32" spans="2:11" s="6" customFormat="1" ht="15" customHeight="1" hidden="1">
      <c r="B32" s="23"/>
      <c r="E32" s="29" t="s">
        <v>54</v>
      </c>
      <c r="F32" s="82">
        <f>ROUND(SUM($BG$79:$BG$134),2)</f>
        <v>0</v>
      </c>
      <c r="I32" s="83">
        <v>0.21</v>
      </c>
      <c r="J32" s="82">
        <v>0</v>
      </c>
      <c r="K32" s="26"/>
    </row>
    <row r="33" spans="2:11" s="6" customFormat="1" ht="15" customHeight="1" hidden="1">
      <c r="B33" s="23"/>
      <c r="E33" s="29" t="s">
        <v>55</v>
      </c>
      <c r="F33" s="82">
        <f>ROUND(SUM($BH$79:$BH$134),2)</f>
        <v>0</v>
      </c>
      <c r="I33" s="83">
        <v>0.15</v>
      </c>
      <c r="J33" s="82">
        <v>0</v>
      </c>
      <c r="K33" s="26"/>
    </row>
    <row r="34" spans="2:11" s="6" customFormat="1" ht="15" customHeight="1" hidden="1">
      <c r="B34" s="23"/>
      <c r="E34" s="29" t="s">
        <v>56</v>
      </c>
      <c r="F34" s="82">
        <f>ROUND(SUM($BI$79:$BI$134),2)</f>
        <v>0</v>
      </c>
      <c r="I34" s="83">
        <v>0</v>
      </c>
      <c r="J34" s="82">
        <v>0</v>
      </c>
      <c r="K34" s="26"/>
    </row>
    <row r="35" spans="2:11" s="6" customFormat="1" ht="7.5" customHeight="1">
      <c r="B35" s="23"/>
      <c r="K35" s="26"/>
    </row>
    <row r="36" spans="2:11" s="6" customFormat="1" ht="26.25" customHeight="1">
      <c r="B36" s="23"/>
      <c r="C36" s="31"/>
      <c r="D36" s="32" t="s">
        <v>57</v>
      </c>
      <c r="E36" s="33"/>
      <c r="F36" s="33"/>
      <c r="G36" s="84" t="s">
        <v>58</v>
      </c>
      <c r="H36" s="34" t="s">
        <v>59</v>
      </c>
      <c r="I36" s="33"/>
      <c r="J36" s="35">
        <f>ROUND(SUM($J$27:$J$34),2)</f>
        <v>0</v>
      </c>
      <c r="K36" s="85"/>
    </row>
    <row r="37" spans="2:11" s="6" customFormat="1" ht="15" customHeight="1">
      <c r="B37" s="37"/>
      <c r="C37" s="38"/>
      <c r="D37" s="38"/>
      <c r="E37" s="38"/>
      <c r="F37" s="38"/>
      <c r="G37" s="38"/>
      <c r="H37" s="38"/>
      <c r="I37" s="38"/>
      <c r="J37" s="38"/>
      <c r="K37" s="39"/>
    </row>
    <row r="41" spans="2:11" s="6" customFormat="1" ht="7.5" customHeight="1">
      <c r="B41" s="40"/>
      <c r="C41" s="41"/>
      <c r="D41" s="41"/>
      <c r="E41" s="41"/>
      <c r="F41" s="41"/>
      <c r="G41" s="41"/>
      <c r="H41" s="41"/>
      <c r="I41" s="41"/>
      <c r="J41" s="41"/>
      <c r="K41" s="86"/>
    </row>
    <row r="42" spans="2:11" s="6" customFormat="1" ht="37.5" customHeight="1">
      <c r="B42" s="23"/>
      <c r="C42" s="11" t="s">
        <v>96</v>
      </c>
      <c r="K42" s="26"/>
    </row>
    <row r="43" spans="2:11" s="6" customFormat="1" ht="7.5" customHeight="1">
      <c r="B43" s="23"/>
      <c r="K43" s="26"/>
    </row>
    <row r="44" spans="2:11" s="6" customFormat="1" ht="15" customHeight="1">
      <c r="B44" s="23"/>
      <c r="C44" s="18" t="s">
        <v>19</v>
      </c>
      <c r="K44" s="26"/>
    </row>
    <row r="45" spans="2:11" s="6" customFormat="1" ht="16.5" customHeight="1">
      <c r="B45" s="23"/>
      <c r="E45" s="308" t="str">
        <f>$E$7</f>
        <v>Velké Přílepy C</v>
      </c>
      <c r="F45" s="285"/>
      <c r="G45" s="285"/>
      <c r="H45" s="285"/>
      <c r="K45" s="26"/>
    </row>
    <row r="46" spans="2:11" s="6" customFormat="1" ht="15" customHeight="1">
      <c r="B46" s="23"/>
      <c r="C46" s="18" t="s">
        <v>94</v>
      </c>
      <c r="K46" s="26"/>
    </row>
    <row r="47" spans="2:11" s="6" customFormat="1" ht="19.5" customHeight="1">
      <c r="B47" s="23"/>
      <c r="E47" s="298" t="str">
        <f>$E$9</f>
        <v>14122014NN - Velké Přílepy_chodník neuznané náklady</v>
      </c>
      <c r="F47" s="285"/>
      <c r="G47" s="285"/>
      <c r="H47" s="285"/>
      <c r="K47" s="26"/>
    </row>
    <row r="48" spans="2:11" s="6" customFormat="1" ht="7.5" customHeight="1">
      <c r="B48" s="23"/>
      <c r="K48" s="26"/>
    </row>
    <row r="49" spans="2:11" s="6" customFormat="1" ht="18.75" customHeight="1">
      <c r="B49" s="23"/>
      <c r="C49" s="18" t="s">
        <v>27</v>
      </c>
      <c r="F49" s="16" t="str">
        <f>$F$12</f>
        <v>Velké Přílepy</v>
      </c>
      <c r="I49" s="18" t="s">
        <v>29</v>
      </c>
      <c r="J49" s="46" t="str">
        <f>IF($J$12="","",$J$12)</f>
        <v>14.12.2014</v>
      </c>
      <c r="K49" s="26"/>
    </row>
    <row r="50" spans="2:11" s="6" customFormat="1" ht="7.5" customHeight="1">
      <c r="B50" s="23"/>
      <c r="K50" s="26"/>
    </row>
    <row r="51" spans="2:11" s="6" customFormat="1" ht="15.75" customHeight="1">
      <c r="B51" s="23"/>
      <c r="C51" s="18" t="s">
        <v>37</v>
      </c>
      <c r="F51" s="16" t="str">
        <f>$E$15</f>
        <v>Obec Velké Přílepy</v>
      </c>
      <c r="I51" s="18" t="s">
        <v>42</v>
      </c>
      <c r="J51" s="16" t="str">
        <f>$E$21</f>
        <v>Ing.Zd.Fiedler</v>
      </c>
      <c r="K51" s="26"/>
    </row>
    <row r="52" spans="2:11" s="6" customFormat="1" ht="15" customHeight="1">
      <c r="B52" s="23"/>
      <c r="C52" s="18" t="s">
        <v>40</v>
      </c>
      <c r="F52" s="16">
        <f>IF($E$18="","",$E$18)</f>
      </c>
      <c r="K52" s="26"/>
    </row>
    <row r="53" spans="2:11" s="6" customFormat="1" ht="11.25" customHeight="1">
      <c r="B53" s="23"/>
      <c r="K53" s="26"/>
    </row>
    <row r="54" spans="2:11" s="6" customFormat="1" ht="30" customHeight="1">
      <c r="B54" s="23"/>
      <c r="C54" s="87" t="s">
        <v>97</v>
      </c>
      <c r="D54" s="31"/>
      <c r="E54" s="31"/>
      <c r="F54" s="31"/>
      <c r="G54" s="31"/>
      <c r="H54" s="31"/>
      <c r="I54" s="31"/>
      <c r="J54" s="88" t="s">
        <v>98</v>
      </c>
      <c r="K54" s="36"/>
    </row>
    <row r="55" spans="2:11" s="6" customFormat="1" ht="11.25" customHeight="1">
      <c r="B55" s="23"/>
      <c r="K55" s="26"/>
    </row>
    <row r="56" spans="2:47" s="6" customFormat="1" ht="30" customHeight="1">
      <c r="B56" s="23"/>
      <c r="C56" s="57" t="s">
        <v>99</v>
      </c>
      <c r="J56" s="58">
        <f>ROUND($J$79,2)</f>
        <v>0</v>
      </c>
      <c r="K56" s="26"/>
      <c r="AU56" s="6" t="s">
        <v>100</v>
      </c>
    </row>
    <row r="57" spans="2:11" s="64" customFormat="1" ht="25.5" customHeight="1">
      <c r="B57" s="89"/>
      <c r="D57" s="90" t="s">
        <v>101</v>
      </c>
      <c r="E57" s="90"/>
      <c r="F57" s="90"/>
      <c r="G57" s="90"/>
      <c r="H57" s="90"/>
      <c r="I57" s="90"/>
      <c r="J57" s="91">
        <f>ROUND($J$80,2)</f>
        <v>0</v>
      </c>
      <c r="K57" s="92"/>
    </row>
    <row r="58" spans="2:11" s="93" customFormat="1" ht="21" customHeight="1">
      <c r="B58" s="94"/>
      <c r="D58" s="95" t="s">
        <v>102</v>
      </c>
      <c r="E58" s="95"/>
      <c r="F58" s="95"/>
      <c r="G58" s="95"/>
      <c r="H58" s="95"/>
      <c r="I58" s="95"/>
      <c r="J58" s="96">
        <f>ROUND($J$81,2)</f>
        <v>0</v>
      </c>
      <c r="K58" s="97"/>
    </row>
    <row r="59" spans="2:11" s="93" customFormat="1" ht="21" customHeight="1">
      <c r="B59" s="94"/>
      <c r="D59" s="95" t="s">
        <v>109</v>
      </c>
      <c r="E59" s="95"/>
      <c r="F59" s="95"/>
      <c r="G59" s="95"/>
      <c r="H59" s="95"/>
      <c r="I59" s="95"/>
      <c r="J59" s="96">
        <f>ROUND($J$132,2)</f>
        <v>0</v>
      </c>
      <c r="K59" s="97"/>
    </row>
    <row r="60" spans="2:11" s="6" customFormat="1" ht="22.5" customHeight="1">
      <c r="B60" s="23"/>
      <c r="K60" s="26"/>
    </row>
    <row r="61" spans="2:11" s="6" customFormat="1" ht="7.5" customHeight="1">
      <c r="B61" s="37"/>
      <c r="C61" s="38"/>
      <c r="D61" s="38"/>
      <c r="E61" s="38"/>
      <c r="F61" s="38"/>
      <c r="G61" s="38"/>
      <c r="H61" s="38"/>
      <c r="I61" s="38"/>
      <c r="J61" s="38"/>
      <c r="K61" s="39"/>
    </row>
    <row r="65" spans="2:12" s="6" customFormat="1" ht="7.5" customHeight="1"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23"/>
    </row>
    <row r="66" spans="2:12" s="6" customFormat="1" ht="37.5" customHeight="1">
      <c r="B66" s="23"/>
      <c r="C66" s="11" t="s">
        <v>118</v>
      </c>
      <c r="L66" s="23"/>
    </row>
    <row r="67" spans="2:12" s="6" customFormat="1" ht="7.5" customHeight="1">
      <c r="B67" s="23"/>
      <c r="L67" s="23"/>
    </row>
    <row r="68" spans="2:12" s="6" customFormat="1" ht="15" customHeight="1">
      <c r="B68" s="23"/>
      <c r="C68" s="18" t="s">
        <v>19</v>
      </c>
      <c r="L68" s="23"/>
    </row>
    <row r="69" spans="2:12" s="6" customFormat="1" ht="16.5" customHeight="1">
      <c r="B69" s="23"/>
      <c r="E69" s="308" t="str">
        <f>$E$7</f>
        <v>Velké Přílepy C</v>
      </c>
      <c r="F69" s="285"/>
      <c r="G69" s="285"/>
      <c r="H69" s="285"/>
      <c r="L69" s="23"/>
    </row>
    <row r="70" spans="2:12" s="6" customFormat="1" ht="15" customHeight="1">
      <c r="B70" s="23"/>
      <c r="C70" s="18" t="s">
        <v>94</v>
      </c>
      <c r="L70" s="23"/>
    </row>
    <row r="71" spans="2:12" s="6" customFormat="1" ht="19.5" customHeight="1">
      <c r="B71" s="23"/>
      <c r="E71" s="298" t="str">
        <f>$E$9</f>
        <v>14122014NN - Velké Přílepy_chodník neuznané náklady</v>
      </c>
      <c r="F71" s="285"/>
      <c r="G71" s="285"/>
      <c r="H71" s="285"/>
      <c r="L71" s="23"/>
    </row>
    <row r="72" spans="2:12" s="6" customFormat="1" ht="7.5" customHeight="1">
      <c r="B72" s="23"/>
      <c r="L72" s="23"/>
    </row>
    <row r="73" spans="2:12" s="6" customFormat="1" ht="18.75" customHeight="1">
      <c r="B73" s="23"/>
      <c r="C73" s="18" t="s">
        <v>27</v>
      </c>
      <c r="F73" s="16" t="str">
        <f>$F$12</f>
        <v>Velké Přílepy</v>
      </c>
      <c r="I73" s="18" t="s">
        <v>29</v>
      </c>
      <c r="J73" s="46" t="str">
        <f>IF($J$12="","",$J$12)</f>
        <v>14.12.2014</v>
      </c>
      <c r="L73" s="23"/>
    </row>
    <row r="74" spans="2:12" s="6" customFormat="1" ht="7.5" customHeight="1">
      <c r="B74" s="23"/>
      <c r="L74" s="23"/>
    </row>
    <row r="75" spans="2:12" s="6" customFormat="1" ht="15.75" customHeight="1">
      <c r="B75" s="23"/>
      <c r="C75" s="18" t="s">
        <v>37</v>
      </c>
      <c r="F75" s="16" t="str">
        <f>$E$15</f>
        <v>Obec Velké Přílepy</v>
      </c>
      <c r="I75" s="18" t="s">
        <v>42</v>
      </c>
      <c r="J75" s="16" t="str">
        <f>$E$21</f>
        <v>Ing.Zd.Fiedler</v>
      </c>
      <c r="L75" s="23"/>
    </row>
    <row r="76" spans="2:12" s="6" customFormat="1" ht="15" customHeight="1">
      <c r="B76" s="23"/>
      <c r="C76" s="18" t="s">
        <v>40</v>
      </c>
      <c r="F76" s="16">
        <f>IF($E$18="","",$E$18)</f>
      </c>
      <c r="L76" s="23"/>
    </row>
    <row r="77" spans="2:12" s="6" customFormat="1" ht="11.25" customHeight="1">
      <c r="B77" s="23"/>
      <c r="L77" s="23"/>
    </row>
    <row r="78" spans="2:20" s="98" customFormat="1" ht="30" customHeight="1">
      <c r="B78" s="99"/>
      <c r="C78" s="100" t="s">
        <v>119</v>
      </c>
      <c r="D78" s="101" t="s">
        <v>66</v>
      </c>
      <c r="E78" s="101" t="s">
        <v>62</v>
      </c>
      <c r="F78" s="101" t="s">
        <v>120</v>
      </c>
      <c r="G78" s="101" t="s">
        <v>121</v>
      </c>
      <c r="H78" s="101" t="s">
        <v>122</v>
      </c>
      <c r="I78" s="101" t="s">
        <v>123</v>
      </c>
      <c r="J78" s="101" t="s">
        <v>124</v>
      </c>
      <c r="K78" s="102" t="s">
        <v>125</v>
      </c>
      <c r="L78" s="99"/>
      <c r="M78" s="52" t="s">
        <v>126</v>
      </c>
      <c r="N78" s="53" t="s">
        <v>51</v>
      </c>
      <c r="O78" s="53" t="s">
        <v>127</v>
      </c>
      <c r="P78" s="53" t="s">
        <v>128</v>
      </c>
      <c r="Q78" s="53" t="s">
        <v>129</v>
      </c>
      <c r="R78" s="53" t="s">
        <v>130</v>
      </c>
      <c r="S78" s="53" t="s">
        <v>131</v>
      </c>
      <c r="T78" s="54" t="s">
        <v>132</v>
      </c>
    </row>
    <row r="79" spans="2:63" s="6" customFormat="1" ht="30" customHeight="1">
      <c r="B79" s="23"/>
      <c r="C79" s="57" t="s">
        <v>99</v>
      </c>
      <c r="J79" s="103">
        <f>$BK$79</f>
        <v>0</v>
      </c>
      <c r="L79" s="23"/>
      <c r="M79" s="56"/>
      <c r="N79" s="47"/>
      <c r="O79" s="47"/>
      <c r="P79" s="104">
        <f>$P$80</f>
        <v>0</v>
      </c>
      <c r="Q79" s="47"/>
      <c r="R79" s="104">
        <f>$R$80</f>
        <v>1.470319</v>
      </c>
      <c r="S79" s="47"/>
      <c r="T79" s="105">
        <f>$T$80</f>
        <v>0</v>
      </c>
      <c r="AT79" s="6" t="s">
        <v>80</v>
      </c>
      <c r="AU79" s="6" t="s">
        <v>100</v>
      </c>
      <c r="BK79" s="106">
        <f>$BK$80</f>
        <v>0</v>
      </c>
    </row>
    <row r="80" spans="2:63" s="107" customFormat="1" ht="37.5" customHeight="1">
      <c r="B80" s="108"/>
      <c r="D80" s="109" t="s">
        <v>80</v>
      </c>
      <c r="E80" s="110" t="s">
        <v>133</v>
      </c>
      <c r="F80" s="110" t="s">
        <v>134</v>
      </c>
      <c r="J80" s="111">
        <f>$BK$80</f>
        <v>0</v>
      </c>
      <c r="L80" s="108"/>
      <c r="M80" s="112"/>
      <c r="P80" s="113">
        <f>$P$81+$P$132</f>
        <v>0</v>
      </c>
      <c r="R80" s="113">
        <f>$R$81+$R$132</f>
        <v>1.470319</v>
      </c>
      <c r="T80" s="114">
        <f>$T$81+$T$132</f>
        <v>0</v>
      </c>
      <c r="AR80" s="109" t="s">
        <v>26</v>
      </c>
      <c r="AT80" s="109" t="s">
        <v>80</v>
      </c>
      <c r="AU80" s="109" t="s">
        <v>81</v>
      </c>
      <c r="AY80" s="109" t="s">
        <v>135</v>
      </c>
      <c r="BK80" s="115">
        <f>$BK$81+$BK$132</f>
        <v>0</v>
      </c>
    </row>
    <row r="81" spans="2:63" s="107" customFormat="1" ht="21" customHeight="1">
      <c r="B81" s="108"/>
      <c r="D81" s="109" t="s">
        <v>80</v>
      </c>
      <c r="E81" s="116" t="s">
        <v>26</v>
      </c>
      <c r="F81" s="116" t="s">
        <v>136</v>
      </c>
      <c r="J81" s="117">
        <f>$BK$81</f>
        <v>0</v>
      </c>
      <c r="L81" s="108"/>
      <c r="M81" s="112"/>
      <c r="P81" s="113">
        <f>SUM($P$82:$P$131)</f>
        <v>0</v>
      </c>
      <c r="R81" s="113">
        <f>SUM($R$82:$R$131)</f>
        <v>1.470319</v>
      </c>
      <c r="T81" s="114">
        <f>SUM($T$82:$T$131)</f>
        <v>0</v>
      </c>
      <c r="AR81" s="109" t="s">
        <v>26</v>
      </c>
      <c r="AT81" s="109" t="s">
        <v>80</v>
      </c>
      <c r="AU81" s="109" t="s">
        <v>26</v>
      </c>
      <c r="AY81" s="109" t="s">
        <v>135</v>
      </c>
      <c r="BK81" s="115">
        <f>SUM($BK$82:$BK$131)</f>
        <v>0</v>
      </c>
    </row>
    <row r="82" spans="2:65" s="6" customFormat="1" ht="15.75" customHeight="1">
      <c r="B82" s="23"/>
      <c r="C82" s="118" t="s">
        <v>26</v>
      </c>
      <c r="D82" s="118" t="s">
        <v>137</v>
      </c>
      <c r="E82" s="119" t="s">
        <v>227</v>
      </c>
      <c r="F82" s="120" t="s">
        <v>228</v>
      </c>
      <c r="G82" s="121" t="s">
        <v>185</v>
      </c>
      <c r="H82" s="122">
        <v>9.8</v>
      </c>
      <c r="I82" s="123"/>
      <c r="J82" s="124">
        <f>ROUND($I$82*$H$82,2)</f>
        <v>0</v>
      </c>
      <c r="K82" s="120" t="s">
        <v>150</v>
      </c>
      <c r="L82" s="23"/>
      <c r="M82" s="125"/>
      <c r="N82" s="126" t="s">
        <v>52</v>
      </c>
      <c r="Q82" s="127">
        <v>0</v>
      </c>
      <c r="R82" s="127">
        <f>$Q$82*$H$82</f>
        <v>0</v>
      </c>
      <c r="S82" s="127">
        <v>0</v>
      </c>
      <c r="T82" s="128">
        <f>$S$82*$H$82</f>
        <v>0</v>
      </c>
      <c r="AR82" s="77" t="s">
        <v>141</v>
      </c>
      <c r="AT82" s="77" t="s">
        <v>137</v>
      </c>
      <c r="AU82" s="77" t="s">
        <v>25</v>
      </c>
      <c r="AY82" s="6" t="s">
        <v>135</v>
      </c>
      <c r="BE82" s="129">
        <f>IF($N$82="základní",$J$82,0)</f>
        <v>0</v>
      </c>
      <c r="BF82" s="129">
        <f>IF($N$82="snížená",$J$82,0)</f>
        <v>0</v>
      </c>
      <c r="BG82" s="129">
        <f>IF($N$82="zákl. přenesená",$J$82,0)</f>
        <v>0</v>
      </c>
      <c r="BH82" s="129">
        <f>IF($N$82="sníž. přenesená",$J$82,0)</f>
        <v>0</v>
      </c>
      <c r="BI82" s="129">
        <f>IF($N$82="nulová",$J$82,0)</f>
        <v>0</v>
      </c>
      <c r="BJ82" s="77" t="s">
        <v>26</v>
      </c>
      <c r="BK82" s="129">
        <f>ROUND($I$82*$H$82,2)</f>
        <v>0</v>
      </c>
      <c r="BL82" s="77" t="s">
        <v>141</v>
      </c>
      <c r="BM82" s="77" t="s">
        <v>894</v>
      </c>
    </row>
    <row r="83" spans="2:47" s="6" customFormat="1" ht="27" customHeight="1">
      <c r="B83" s="23"/>
      <c r="D83" s="130" t="s">
        <v>143</v>
      </c>
      <c r="F83" s="131" t="s">
        <v>230</v>
      </c>
      <c r="L83" s="23"/>
      <c r="M83" s="49"/>
      <c r="T83" s="50"/>
      <c r="AT83" s="6" t="s">
        <v>143</v>
      </c>
      <c r="AU83" s="6" t="s">
        <v>25</v>
      </c>
    </row>
    <row r="84" spans="2:51" s="6" customFormat="1" ht="15.75" customHeight="1">
      <c r="B84" s="132"/>
      <c r="D84" s="133" t="s">
        <v>144</v>
      </c>
      <c r="E84" s="134"/>
      <c r="F84" s="135" t="s">
        <v>895</v>
      </c>
      <c r="H84" s="134"/>
      <c r="L84" s="132"/>
      <c r="M84" s="136"/>
      <c r="T84" s="137"/>
      <c r="AT84" s="134" t="s">
        <v>144</v>
      </c>
      <c r="AU84" s="134" t="s">
        <v>25</v>
      </c>
      <c r="AV84" s="134" t="s">
        <v>26</v>
      </c>
      <c r="AW84" s="134" t="s">
        <v>100</v>
      </c>
      <c r="AX84" s="134" t="s">
        <v>81</v>
      </c>
      <c r="AY84" s="134" t="s">
        <v>135</v>
      </c>
    </row>
    <row r="85" spans="2:51" s="6" customFormat="1" ht="15.75" customHeight="1">
      <c r="B85" s="138"/>
      <c r="D85" s="133" t="s">
        <v>144</v>
      </c>
      <c r="E85" s="139"/>
      <c r="F85" s="140" t="s">
        <v>896</v>
      </c>
      <c r="H85" s="141">
        <v>9.8</v>
      </c>
      <c r="L85" s="138"/>
      <c r="M85" s="142"/>
      <c r="T85" s="143"/>
      <c r="AT85" s="139" t="s">
        <v>144</v>
      </c>
      <c r="AU85" s="139" t="s">
        <v>25</v>
      </c>
      <c r="AV85" s="139" t="s">
        <v>25</v>
      </c>
      <c r="AW85" s="139" t="s">
        <v>100</v>
      </c>
      <c r="AX85" s="139" t="s">
        <v>81</v>
      </c>
      <c r="AY85" s="139" t="s">
        <v>135</v>
      </c>
    </row>
    <row r="86" spans="2:51" s="6" customFormat="1" ht="15.75" customHeight="1">
      <c r="B86" s="144"/>
      <c r="D86" s="133" t="s">
        <v>144</v>
      </c>
      <c r="E86" s="145"/>
      <c r="F86" s="146" t="s">
        <v>147</v>
      </c>
      <c r="H86" s="147">
        <v>9.8</v>
      </c>
      <c r="L86" s="144"/>
      <c r="M86" s="148"/>
      <c r="T86" s="149"/>
      <c r="AT86" s="145" t="s">
        <v>144</v>
      </c>
      <c r="AU86" s="145" t="s">
        <v>25</v>
      </c>
      <c r="AV86" s="145" t="s">
        <v>141</v>
      </c>
      <c r="AW86" s="145" t="s">
        <v>100</v>
      </c>
      <c r="AX86" s="145" t="s">
        <v>26</v>
      </c>
      <c r="AY86" s="145" t="s">
        <v>135</v>
      </c>
    </row>
    <row r="87" spans="2:65" s="6" customFormat="1" ht="15.75" customHeight="1">
      <c r="B87" s="23"/>
      <c r="C87" s="118" t="s">
        <v>25</v>
      </c>
      <c r="D87" s="118" t="s">
        <v>137</v>
      </c>
      <c r="E87" s="119" t="s">
        <v>234</v>
      </c>
      <c r="F87" s="120" t="s">
        <v>235</v>
      </c>
      <c r="G87" s="121" t="s">
        <v>185</v>
      </c>
      <c r="H87" s="122">
        <v>9.8</v>
      </c>
      <c r="I87" s="123"/>
      <c r="J87" s="124">
        <f>ROUND($I$87*$H$87,2)</f>
        <v>0</v>
      </c>
      <c r="K87" s="120" t="s">
        <v>236</v>
      </c>
      <c r="L87" s="23"/>
      <c r="M87" s="125"/>
      <c r="N87" s="126" t="s">
        <v>52</v>
      </c>
      <c r="Q87" s="127">
        <v>0</v>
      </c>
      <c r="R87" s="127">
        <f>$Q$87*$H$87</f>
        <v>0</v>
      </c>
      <c r="S87" s="127">
        <v>0</v>
      </c>
      <c r="T87" s="128">
        <f>$S$87*$H$87</f>
        <v>0</v>
      </c>
      <c r="AR87" s="77" t="s">
        <v>141</v>
      </c>
      <c r="AT87" s="77" t="s">
        <v>137</v>
      </c>
      <c r="AU87" s="77" t="s">
        <v>25</v>
      </c>
      <c r="AY87" s="6" t="s">
        <v>135</v>
      </c>
      <c r="BE87" s="129">
        <f>IF($N$87="základní",$J$87,0)</f>
        <v>0</v>
      </c>
      <c r="BF87" s="129">
        <f>IF($N$87="snížená",$J$87,0)</f>
        <v>0</v>
      </c>
      <c r="BG87" s="129">
        <f>IF($N$87="zákl. přenesená",$J$87,0)</f>
        <v>0</v>
      </c>
      <c r="BH87" s="129">
        <f>IF($N$87="sníž. přenesená",$J$87,0)</f>
        <v>0</v>
      </c>
      <c r="BI87" s="129">
        <f>IF($N$87="nulová",$J$87,0)</f>
        <v>0</v>
      </c>
      <c r="BJ87" s="77" t="s">
        <v>26</v>
      </c>
      <c r="BK87" s="129">
        <f>ROUND($I$87*$H$87,2)</f>
        <v>0</v>
      </c>
      <c r="BL87" s="77" t="s">
        <v>141</v>
      </c>
      <c r="BM87" s="77" t="s">
        <v>897</v>
      </c>
    </row>
    <row r="88" spans="2:47" s="6" customFormat="1" ht="16.5" customHeight="1">
      <c r="B88" s="23"/>
      <c r="D88" s="130" t="s">
        <v>143</v>
      </c>
      <c r="F88" s="131" t="s">
        <v>235</v>
      </c>
      <c r="L88" s="23"/>
      <c r="M88" s="49"/>
      <c r="T88" s="50"/>
      <c r="AT88" s="6" t="s">
        <v>143</v>
      </c>
      <c r="AU88" s="6" t="s">
        <v>25</v>
      </c>
    </row>
    <row r="89" spans="2:51" s="6" customFormat="1" ht="15.75" customHeight="1">
      <c r="B89" s="132"/>
      <c r="D89" s="133" t="s">
        <v>144</v>
      </c>
      <c r="E89" s="134"/>
      <c r="F89" s="135" t="s">
        <v>898</v>
      </c>
      <c r="H89" s="134"/>
      <c r="L89" s="132"/>
      <c r="M89" s="136"/>
      <c r="T89" s="137"/>
      <c r="AT89" s="134" t="s">
        <v>144</v>
      </c>
      <c r="AU89" s="134" t="s">
        <v>25</v>
      </c>
      <c r="AV89" s="134" t="s">
        <v>26</v>
      </c>
      <c r="AW89" s="134" t="s">
        <v>100</v>
      </c>
      <c r="AX89" s="134" t="s">
        <v>81</v>
      </c>
      <c r="AY89" s="134" t="s">
        <v>135</v>
      </c>
    </row>
    <row r="90" spans="2:51" s="6" customFormat="1" ht="15.75" customHeight="1">
      <c r="B90" s="138"/>
      <c r="D90" s="133" t="s">
        <v>144</v>
      </c>
      <c r="E90" s="139"/>
      <c r="F90" s="140" t="s">
        <v>899</v>
      </c>
      <c r="H90" s="141">
        <v>9.8</v>
      </c>
      <c r="L90" s="138"/>
      <c r="M90" s="142"/>
      <c r="T90" s="143"/>
      <c r="AT90" s="139" t="s">
        <v>144</v>
      </c>
      <c r="AU90" s="139" t="s">
        <v>25</v>
      </c>
      <c r="AV90" s="139" t="s">
        <v>25</v>
      </c>
      <c r="AW90" s="139" t="s">
        <v>100</v>
      </c>
      <c r="AX90" s="139" t="s">
        <v>81</v>
      </c>
      <c r="AY90" s="139" t="s">
        <v>135</v>
      </c>
    </row>
    <row r="91" spans="2:51" s="6" customFormat="1" ht="15.75" customHeight="1">
      <c r="B91" s="144"/>
      <c r="D91" s="133" t="s">
        <v>144</v>
      </c>
      <c r="E91" s="145"/>
      <c r="F91" s="146" t="s">
        <v>147</v>
      </c>
      <c r="H91" s="147">
        <v>9.8</v>
      </c>
      <c r="L91" s="144"/>
      <c r="M91" s="148"/>
      <c r="T91" s="149"/>
      <c r="AT91" s="145" t="s">
        <v>144</v>
      </c>
      <c r="AU91" s="145" t="s">
        <v>25</v>
      </c>
      <c r="AV91" s="145" t="s">
        <v>141</v>
      </c>
      <c r="AW91" s="145" t="s">
        <v>100</v>
      </c>
      <c r="AX91" s="145" t="s">
        <v>26</v>
      </c>
      <c r="AY91" s="145" t="s">
        <v>135</v>
      </c>
    </row>
    <row r="92" spans="2:65" s="6" customFormat="1" ht="15.75" customHeight="1">
      <c r="B92" s="23"/>
      <c r="C92" s="118" t="s">
        <v>155</v>
      </c>
      <c r="D92" s="118" t="s">
        <v>137</v>
      </c>
      <c r="E92" s="119" t="s">
        <v>900</v>
      </c>
      <c r="F92" s="120" t="s">
        <v>901</v>
      </c>
      <c r="G92" s="121" t="s">
        <v>140</v>
      </c>
      <c r="H92" s="122">
        <v>53.9</v>
      </c>
      <c r="I92" s="123"/>
      <c r="J92" s="124">
        <f>ROUND($I$92*$H$92,2)</f>
        <v>0</v>
      </c>
      <c r="K92" s="120" t="s">
        <v>902</v>
      </c>
      <c r="L92" s="23"/>
      <c r="M92" s="125"/>
      <c r="N92" s="126" t="s">
        <v>52</v>
      </c>
      <c r="Q92" s="127">
        <v>0</v>
      </c>
      <c r="R92" s="127">
        <f>$Q$92*$H$92</f>
        <v>0</v>
      </c>
      <c r="S92" s="127">
        <v>0</v>
      </c>
      <c r="T92" s="128">
        <f>$S$92*$H$92</f>
        <v>0</v>
      </c>
      <c r="AR92" s="77" t="s">
        <v>141</v>
      </c>
      <c r="AT92" s="77" t="s">
        <v>137</v>
      </c>
      <c r="AU92" s="77" t="s">
        <v>25</v>
      </c>
      <c r="AY92" s="6" t="s">
        <v>135</v>
      </c>
      <c r="BE92" s="129">
        <f>IF($N$92="základní",$J$92,0)</f>
        <v>0</v>
      </c>
      <c r="BF92" s="129">
        <f>IF($N$92="snížená",$J$92,0)</f>
        <v>0</v>
      </c>
      <c r="BG92" s="129">
        <f>IF($N$92="zákl. přenesená",$J$92,0)</f>
        <v>0</v>
      </c>
      <c r="BH92" s="129">
        <f>IF($N$92="sníž. přenesená",$J$92,0)</f>
        <v>0</v>
      </c>
      <c r="BI92" s="129">
        <f>IF($N$92="nulová",$J$92,0)</f>
        <v>0</v>
      </c>
      <c r="BJ92" s="77" t="s">
        <v>26</v>
      </c>
      <c r="BK92" s="129">
        <f>ROUND($I$92*$H$92,2)</f>
        <v>0</v>
      </c>
      <c r="BL92" s="77" t="s">
        <v>141</v>
      </c>
      <c r="BM92" s="77" t="s">
        <v>903</v>
      </c>
    </row>
    <row r="93" spans="2:47" s="6" customFormat="1" ht="27" customHeight="1">
      <c r="B93" s="23"/>
      <c r="D93" s="130" t="s">
        <v>143</v>
      </c>
      <c r="F93" s="131" t="s">
        <v>904</v>
      </c>
      <c r="L93" s="23"/>
      <c r="M93" s="49"/>
      <c r="T93" s="50"/>
      <c r="AT93" s="6" t="s">
        <v>143</v>
      </c>
      <c r="AU93" s="6" t="s">
        <v>25</v>
      </c>
    </row>
    <row r="94" spans="2:51" s="6" customFormat="1" ht="15.75" customHeight="1">
      <c r="B94" s="138"/>
      <c r="D94" s="133" t="s">
        <v>144</v>
      </c>
      <c r="E94" s="139"/>
      <c r="F94" s="140" t="s">
        <v>905</v>
      </c>
      <c r="H94" s="141">
        <v>53.9</v>
      </c>
      <c r="L94" s="138"/>
      <c r="M94" s="142"/>
      <c r="T94" s="143"/>
      <c r="AT94" s="139" t="s">
        <v>144</v>
      </c>
      <c r="AU94" s="139" t="s">
        <v>25</v>
      </c>
      <c r="AV94" s="139" t="s">
        <v>25</v>
      </c>
      <c r="AW94" s="139" t="s">
        <v>100</v>
      </c>
      <c r="AX94" s="139" t="s">
        <v>81</v>
      </c>
      <c r="AY94" s="139" t="s">
        <v>135</v>
      </c>
    </row>
    <row r="95" spans="2:51" s="6" customFormat="1" ht="15.75" customHeight="1">
      <c r="B95" s="144"/>
      <c r="D95" s="133" t="s">
        <v>144</v>
      </c>
      <c r="E95" s="145"/>
      <c r="F95" s="146" t="s">
        <v>147</v>
      </c>
      <c r="H95" s="147">
        <v>53.9</v>
      </c>
      <c r="L95" s="144"/>
      <c r="M95" s="148"/>
      <c r="T95" s="149"/>
      <c r="AT95" s="145" t="s">
        <v>144</v>
      </c>
      <c r="AU95" s="145" t="s">
        <v>25</v>
      </c>
      <c r="AV95" s="145" t="s">
        <v>141</v>
      </c>
      <c r="AW95" s="145" t="s">
        <v>100</v>
      </c>
      <c r="AX95" s="145" t="s">
        <v>26</v>
      </c>
      <c r="AY95" s="145" t="s">
        <v>135</v>
      </c>
    </row>
    <row r="96" spans="2:65" s="6" customFormat="1" ht="15.75" customHeight="1">
      <c r="B96" s="23"/>
      <c r="C96" s="118" t="s">
        <v>141</v>
      </c>
      <c r="D96" s="118" t="s">
        <v>137</v>
      </c>
      <c r="E96" s="119" t="s">
        <v>906</v>
      </c>
      <c r="F96" s="120" t="s">
        <v>907</v>
      </c>
      <c r="G96" s="121" t="s">
        <v>140</v>
      </c>
      <c r="H96" s="122">
        <v>49</v>
      </c>
      <c r="I96" s="123"/>
      <c r="J96" s="124">
        <f>ROUND($I$96*$H$96,2)</f>
        <v>0</v>
      </c>
      <c r="K96" s="120" t="s">
        <v>902</v>
      </c>
      <c r="L96" s="23"/>
      <c r="M96" s="125"/>
      <c r="N96" s="126" t="s">
        <v>52</v>
      </c>
      <c r="Q96" s="127">
        <v>0</v>
      </c>
      <c r="R96" s="127">
        <f>$Q$96*$H$96</f>
        <v>0</v>
      </c>
      <c r="S96" s="127">
        <v>0</v>
      </c>
      <c r="T96" s="128">
        <f>$S$96*$H$96</f>
        <v>0</v>
      </c>
      <c r="AR96" s="77" t="s">
        <v>141</v>
      </c>
      <c r="AT96" s="77" t="s">
        <v>137</v>
      </c>
      <c r="AU96" s="77" t="s">
        <v>25</v>
      </c>
      <c r="AY96" s="6" t="s">
        <v>135</v>
      </c>
      <c r="BE96" s="129">
        <f>IF($N$96="základní",$J$96,0)</f>
        <v>0</v>
      </c>
      <c r="BF96" s="129">
        <f>IF($N$96="snížená",$J$96,0)</f>
        <v>0</v>
      </c>
      <c r="BG96" s="129">
        <f>IF($N$96="zákl. přenesená",$J$96,0)</f>
        <v>0</v>
      </c>
      <c r="BH96" s="129">
        <f>IF($N$96="sníž. přenesená",$J$96,0)</f>
        <v>0</v>
      </c>
      <c r="BI96" s="129">
        <f>IF($N$96="nulová",$J$96,0)</f>
        <v>0</v>
      </c>
      <c r="BJ96" s="77" t="s">
        <v>26</v>
      </c>
      <c r="BK96" s="129">
        <f>ROUND($I$96*$H$96,2)</f>
        <v>0</v>
      </c>
      <c r="BL96" s="77" t="s">
        <v>141</v>
      </c>
      <c r="BM96" s="77" t="s">
        <v>908</v>
      </c>
    </row>
    <row r="97" spans="2:47" s="6" customFormat="1" ht="27" customHeight="1">
      <c r="B97" s="23"/>
      <c r="D97" s="130" t="s">
        <v>143</v>
      </c>
      <c r="F97" s="131" t="s">
        <v>909</v>
      </c>
      <c r="L97" s="23"/>
      <c r="M97" s="49"/>
      <c r="T97" s="50"/>
      <c r="AT97" s="6" t="s">
        <v>143</v>
      </c>
      <c r="AU97" s="6" t="s">
        <v>25</v>
      </c>
    </row>
    <row r="98" spans="2:51" s="6" customFormat="1" ht="15.75" customHeight="1">
      <c r="B98" s="132"/>
      <c r="D98" s="133" t="s">
        <v>144</v>
      </c>
      <c r="E98" s="134"/>
      <c r="F98" s="135" t="s">
        <v>272</v>
      </c>
      <c r="H98" s="134"/>
      <c r="L98" s="132"/>
      <c r="M98" s="136"/>
      <c r="T98" s="137"/>
      <c r="AT98" s="134" t="s">
        <v>144</v>
      </c>
      <c r="AU98" s="134" t="s">
        <v>25</v>
      </c>
      <c r="AV98" s="134" t="s">
        <v>26</v>
      </c>
      <c r="AW98" s="134" t="s">
        <v>100</v>
      </c>
      <c r="AX98" s="134" t="s">
        <v>81</v>
      </c>
      <c r="AY98" s="134" t="s">
        <v>135</v>
      </c>
    </row>
    <row r="99" spans="2:51" s="6" customFormat="1" ht="15.75" customHeight="1">
      <c r="B99" s="138"/>
      <c r="D99" s="133" t="s">
        <v>144</v>
      </c>
      <c r="E99" s="139"/>
      <c r="F99" s="140" t="s">
        <v>420</v>
      </c>
      <c r="H99" s="141">
        <v>49</v>
      </c>
      <c r="L99" s="138"/>
      <c r="M99" s="142"/>
      <c r="T99" s="143"/>
      <c r="AT99" s="139" t="s">
        <v>144</v>
      </c>
      <c r="AU99" s="139" t="s">
        <v>25</v>
      </c>
      <c r="AV99" s="139" t="s">
        <v>25</v>
      </c>
      <c r="AW99" s="139" t="s">
        <v>100</v>
      </c>
      <c r="AX99" s="139" t="s">
        <v>81</v>
      </c>
      <c r="AY99" s="139" t="s">
        <v>135</v>
      </c>
    </row>
    <row r="100" spans="2:51" s="6" customFormat="1" ht="15.75" customHeight="1">
      <c r="B100" s="144"/>
      <c r="D100" s="133" t="s">
        <v>144</v>
      </c>
      <c r="E100" s="145"/>
      <c r="F100" s="146" t="s">
        <v>147</v>
      </c>
      <c r="H100" s="147">
        <v>49</v>
      </c>
      <c r="L100" s="144"/>
      <c r="M100" s="148"/>
      <c r="T100" s="149"/>
      <c r="AT100" s="145" t="s">
        <v>144</v>
      </c>
      <c r="AU100" s="145" t="s">
        <v>25</v>
      </c>
      <c r="AV100" s="145" t="s">
        <v>141</v>
      </c>
      <c r="AW100" s="145" t="s">
        <v>100</v>
      </c>
      <c r="AX100" s="145" t="s">
        <v>26</v>
      </c>
      <c r="AY100" s="145" t="s">
        <v>135</v>
      </c>
    </row>
    <row r="101" spans="2:65" s="6" customFormat="1" ht="15.75" customHeight="1">
      <c r="B101" s="23"/>
      <c r="C101" s="118" t="s">
        <v>165</v>
      </c>
      <c r="D101" s="118" t="s">
        <v>137</v>
      </c>
      <c r="E101" s="119" t="s">
        <v>910</v>
      </c>
      <c r="F101" s="120" t="s">
        <v>911</v>
      </c>
      <c r="G101" s="121" t="s">
        <v>140</v>
      </c>
      <c r="H101" s="122">
        <v>49</v>
      </c>
      <c r="I101" s="123"/>
      <c r="J101" s="124">
        <f>ROUND($I$101*$H$101,2)</f>
        <v>0</v>
      </c>
      <c r="K101" s="120" t="s">
        <v>150</v>
      </c>
      <c r="L101" s="23"/>
      <c r="M101" s="125"/>
      <c r="N101" s="126" t="s">
        <v>52</v>
      </c>
      <c r="Q101" s="127">
        <v>0</v>
      </c>
      <c r="R101" s="127">
        <f>$Q$101*$H$101</f>
        <v>0</v>
      </c>
      <c r="S101" s="127">
        <v>0</v>
      </c>
      <c r="T101" s="128">
        <f>$S$101*$H$101</f>
        <v>0</v>
      </c>
      <c r="AR101" s="77" t="s">
        <v>141</v>
      </c>
      <c r="AT101" s="77" t="s">
        <v>137</v>
      </c>
      <c r="AU101" s="77" t="s">
        <v>25</v>
      </c>
      <c r="AY101" s="6" t="s">
        <v>135</v>
      </c>
      <c r="BE101" s="129">
        <f>IF($N$101="základní",$J$101,0)</f>
        <v>0</v>
      </c>
      <c r="BF101" s="129">
        <f>IF($N$101="snížená",$J$101,0)</f>
        <v>0</v>
      </c>
      <c r="BG101" s="129">
        <f>IF($N$101="zákl. přenesená",$J$101,0)</f>
        <v>0</v>
      </c>
      <c r="BH101" s="129">
        <f>IF($N$101="sníž. přenesená",$J$101,0)</f>
        <v>0</v>
      </c>
      <c r="BI101" s="129">
        <f>IF($N$101="nulová",$J$101,0)</f>
        <v>0</v>
      </c>
      <c r="BJ101" s="77" t="s">
        <v>26</v>
      </c>
      <c r="BK101" s="129">
        <f>ROUND($I$101*$H$101,2)</f>
        <v>0</v>
      </c>
      <c r="BL101" s="77" t="s">
        <v>141</v>
      </c>
      <c r="BM101" s="77" t="s">
        <v>912</v>
      </c>
    </row>
    <row r="102" spans="2:47" s="6" customFormat="1" ht="27" customHeight="1">
      <c r="B102" s="23"/>
      <c r="D102" s="130" t="s">
        <v>143</v>
      </c>
      <c r="F102" s="131" t="s">
        <v>913</v>
      </c>
      <c r="L102" s="23"/>
      <c r="M102" s="49"/>
      <c r="T102" s="50"/>
      <c r="AT102" s="6" t="s">
        <v>143</v>
      </c>
      <c r="AU102" s="6" t="s">
        <v>25</v>
      </c>
    </row>
    <row r="103" spans="2:51" s="6" customFormat="1" ht="15.75" customHeight="1">
      <c r="B103" s="132"/>
      <c r="D103" s="133" t="s">
        <v>144</v>
      </c>
      <c r="E103" s="134"/>
      <c r="F103" s="135" t="s">
        <v>145</v>
      </c>
      <c r="H103" s="134"/>
      <c r="L103" s="132"/>
      <c r="M103" s="136"/>
      <c r="T103" s="137"/>
      <c r="AT103" s="134" t="s">
        <v>144</v>
      </c>
      <c r="AU103" s="134" t="s">
        <v>25</v>
      </c>
      <c r="AV103" s="134" t="s">
        <v>26</v>
      </c>
      <c r="AW103" s="134" t="s">
        <v>100</v>
      </c>
      <c r="AX103" s="134" t="s">
        <v>81</v>
      </c>
      <c r="AY103" s="134" t="s">
        <v>135</v>
      </c>
    </row>
    <row r="104" spans="2:51" s="6" customFormat="1" ht="15.75" customHeight="1">
      <c r="B104" s="138"/>
      <c r="D104" s="133" t="s">
        <v>144</v>
      </c>
      <c r="E104" s="139"/>
      <c r="F104" s="140" t="s">
        <v>420</v>
      </c>
      <c r="H104" s="141">
        <v>49</v>
      </c>
      <c r="L104" s="138"/>
      <c r="M104" s="142"/>
      <c r="T104" s="143"/>
      <c r="AT104" s="139" t="s">
        <v>144</v>
      </c>
      <c r="AU104" s="139" t="s">
        <v>25</v>
      </c>
      <c r="AV104" s="139" t="s">
        <v>25</v>
      </c>
      <c r="AW104" s="139" t="s">
        <v>100</v>
      </c>
      <c r="AX104" s="139" t="s">
        <v>81</v>
      </c>
      <c r="AY104" s="139" t="s">
        <v>135</v>
      </c>
    </row>
    <row r="105" spans="2:51" s="6" customFormat="1" ht="15.75" customHeight="1">
      <c r="B105" s="144"/>
      <c r="D105" s="133" t="s">
        <v>144</v>
      </c>
      <c r="E105" s="145"/>
      <c r="F105" s="146" t="s">
        <v>147</v>
      </c>
      <c r="H105" s="147">
        <v>49</v>
      </c>
      <c r="L105" s="144"/>
      <c r="M105" s="148"/>
      <c r="T105" s="149"/>
      <c r="AT105" s="145" t="s">
        <v>144</v>
      </c>
      <c r="AU105" s="145" t="s">
        <v>25</v>
      </c>
      <c r="AV105" s="145" t="s">
        <v>141</v>
      </c>
      <c r="AW105" s="145" t="s">
        <v>100</v>
      </c>
      <c r="AX105" s="145" t="s">
        <v>26</v>
      </c>
      <c r="AY105" s="145" t="s">
        <v>135</v>
      </c>
    </row>
    <row r="106" spans="2:65" s="6" customFormat="1" ht="15.75" customHeight="1">
      <c r="B106" s="23"/>
      <c r="C106" s="118" t="s">
        <v>170</v>
      </c>
      <c r="D106" s="118" t="s">
        <v>137</v>
      </c>
      <c r="E106" s="119" t="s">
        <v>914</v>
      </c>
      <c r="F106" s="120" t="s">
        <v>915</v>
      </c>
      <c r="G106" s="121" t="s">
        <v>140</v>
      </c>
      <c r="H106" s="122">
        <v>49</v>
      </c>
      <c r="I106" s="123"/>
      <c r="J106" s="124">
        <f>ROUND($I$106*$H$106,2)</f>
        <v>0</v>
      </c>
      <c r="K106" s="120" t="s">
        <v>902</v>
      </c>
      <c r="L106" s="23"/>
      <c r="M106" s="125"/>
      <c r="N106" s="126" t="s">
        <v>52</v>
      </c>
      <c r="Q106" s="127">
        <v>0</v>
      </c>
      <c r="R106" s="127">
        <f>$Q$106*$H$106</f>
        <v>0</v>
      </c>
      <c r="S106" s="127">
        <v>0</v>
      </c>
      <c r="T106" s="128">
        <f>$S$106*$H$106</f>
        <v>0</v>
      </c>
      <c r="AR106" s="77" t="s">
        <v>141</v>
      </c>
      <c r="AT106" s="77" t="s">
        <v>137</v>
      </c>
      <c r="AU106" s="77" t="s">
        <v>25</v>
      </c>
      <c r="AY106" s="6" t="s">
        <v>135</v>
      </c>
      <c r="BE106" s="129">
        <f>IF($N$106="základní",$J$106,0)</f>
        <v>0</v>
      </c>
      <c r="BF106" s="129">
        <f>IF($N$106="snížená",$J$106,0)</f>
        <v>0</v>
      </c>
      <c r="BG106" s="129">
        <f>IF($N$106="zákl. přenesená",$J$106,0)</f>
        <v>0</v>
      </c>
      <c r="BH106" s="129">
        <f>IF($N$106="sníž. přenesená",$J$106,0)</f>
        <v>0</v>
      </c>
      <c r="BI106" s="129">
        <f>IF($N$106="nulová",$J$106,0)</f>
        <v>0</v>
      </c>
      <c r="BJ106" s="77" t="s">
        <v>26</v>
      </c>
      <c r="BK106" s="129">
        <f>ROUND($I$106*$H$106,2)</f>
        <v>0</v>
      </c>
      <c r="BL106" s="77" t="s">
        <v>141</v>
      </c>
      <c r="BM106" s="77" t="s">
        <v>916</v>
      </c>
    </row>
    <row r="107" spans="2:47" s="6" customFormat="1" ht="16.5" customHeight="1">
      <c r="B107" s="23"/>
      <c r="D107" s="130" t="s">
        <v>143</v>
      </c>
      <c r="F107" s="131" t="s">
        <v>917</v>
      </c>
      <c r="L107" s="23"/>
      <c r="M107" s="49"/>
      <c r="T107" s="50"/>
      <c r="AT107" s="6" t="s">
        <v>143</v>
      </c>
      <c r="AU107" s="6" t="s">
        <v>25</v>
      </c>
    </row>
    <row r="108" spans="2:51" s="6" customFormat="1" ht="15.75" customHeight="1">
      <c r="B108" s="132"/>
      <c r="D108" s="133" t="s">
        <v>144</v>
      </c>
      <c r="E108" s="134"/>
      <c r="F108" s="135" t="s">
        <v>145</v>
      </c>
      <c r="H108" s="134"/>
      <c r="L108" s="132"/>
      <c r="M108" s="136"/>
      <c r="T108" s="137"/>
      <c r="AT108" s="134" t="s">
        <v>144</v>
      </c>
      <c r="AU108" s="134" t="s">
        <v>25</v>
      </c>
      <c r="AV108" s="134" t="s">
        <v>26</v>
      </c>
      <c r="AW108" s="134" t="s">
        <v>100</v>
      </c>
      <c r="AX108" s="134" t="s">
        <v>81</v>
      </c>
      <c r="AY108" s="134" t="s">
        <v>135</v>
      </c>
    </row>
    <row r="109" spans="2:51" s="6" customFormat="1" ht="15.75" customHeight="1">
      <c r="B109" s="138"/>
      <c r="D109" s="133" t="s">
        <v>144</v>
      </c>
      <c r="E109" s="139"/>
      <c r="F109" s="140" t="s">
        <v>420</v>
      </c>
      <c r="H109" s="141">
        <v>49</v>
      </c>
      <c r="L109" s="138"/>
      <c r="M109" s="142"/>
      <c r="T109" s="143"/>
      <c r="AT109" s="139" t="s">
        <v>144</v>
      </c>
      <c r="AU109" s="139" t="s">
        <v>25</v>
      </c>
      <c r="AV109" s="139" t="s">
        <v>25</v>
      </c>
      <c r="AW109" s="139" t="s">
        <v>100</v>
      </c>
      <c r="AX109" s="139" t="s">
        <v>81</v>
      </c>
      <c r="AY109" s="139" t="s">
        <v>135</v>
      </c>
    </row>
    <row r="110" spans="2:51" s="6" customFormat="1" ht="15.75" customHeight="1">
      <c r="B110" s="144"/>
      <c r="D110" s="133" t="s">
        <v>144</v>
      </c>
      <c r="E110" s="145"/>
      <c r="F110" s="146" t="s">
        <v>147</v>
      </c>
      <c r="H110" s="147">
        <v>49</v>
      </c>
      <c r="L110" s="144"/>
      <c r="M110" s="148"/>
      <c r="T110" s="149"/>
      <c r="AT110" s="145" t="s">
        <v>144</v>
      </c>
      <c r="AU110" s="145" t="s">
        <v>25</v>
      </c>
      <c r="AV110" s="145" t="s">
        <v>141</v>
      </c>
      <c r="AW110" s="145" t="s">
        <v>100</v>
      </c>
      <c r="AX110" s="145" t="s">
        <v>26</v>
      </c>
      <c r="AY110" s="145" t="s">
        <v>135</v>
      </c>
    </row>
    <row r="111" spans="2:65" s="6" customFormat="1" ht="15.75" customHeight="1">
      <c r="B111" s="23"/>
      <c r="C111" s="118" t="s">
        <v>175</v>
      </c>
      <c r="D111" s="118" t="s">
        <v>137</v>
      </c>
      <c r="E111" s="119" t="s">
        <v>918</v>
      </c>
      <c r="F111" s="120" t="s">
        <v>919</v>
      </c>
      <c r="G111" s="121" t="s">
        <v>265</v>
      </c>
      <c r="H111" s="122">
        <v>0.049</v>
      </c>
      <c r="I111" s="123"/>
      <c r="J111" s="124">
        <f>ROUND($I$111*$H$111,2)</f>
        <v>0</v>
      </c>
      <c r="K111" s="120" t="s">
        <v>236</v>
      </c>
      <c r="L111" s="23"/>
      <c r="M111" s="125"/>
      <c r="N111" s="126" t="s">
        <v>52</v>
      </c>
      <c r="Q111" s="127">
        <v>0</v>
      </c>
      <c r="R111" s="127">
        <f>$Q$111*$H$111</f>
        <v>0</v>
      </c>
      <c r="S111" s="127">
        <v>0</v>
      </c>
      <c r="T111" s="128">
        <f>$S$111*$H$111</f>
        <v>0</v>
      </c>
      <c r="AR111" s="77" t="s">
        <v>141</v>
      </c>
      <c r="AT111" s="77" t="s">
        <v>137</v>
      </c>
      <c r="AU111" s="77" t="s">
        <v>25</v>
      </c>
      <c r="AY111" s="6" t="s">
        <v>135</v>
      </c>
      <c r="BE111" s="129">
        <f>IF($N$111="základní",$J$111,0)</f>
        <v>0</v>
      </c>
      <c r="BF111" s="129">
        <f>IF($N$111="snížená",$J$111,0)</f>
        <v>0</v>
      </c>
      <c r="BG111" s="129">
        <f>IF($N$111="zákl. přenesená",$J$111,0)</f>
        <v>0</v>
      </c>
      <c r="BH111" s="129">
        <f>IF($N$111="sníž. přenesená",$J$111,0)</f>
        <v>0</v>
      </c>
      <c r="BI111" s="129">
        <f>IF($N$111="nulová",$J$111,0)</f>
        <v>0</v>
      </c>
      <c r="BJ111" s="77" t="s">
        <v>26</v>
      </c>
      <c r="BK111" s="129">
        <f>ROUND($I$111*$H$111,2)</f>
        <v>0</v>
      </c>
      <c r="BL111" s="77" t="s">
        <v>141</v>
      </c>
      <c r="BM111" s="77" t="s">
        <v>920</v>
      </c>
    </row>
    <row r="112" spans="2:47" s="6" customFormat="1" ht="16.5" customHeight="1">
      <c r="B112" s="23"/>
      <c r="D112" s="130" t="s">
        <v>143</v>
      </c>
      <c r="F112" s="131" t="s">
        <v>919</v>
      </c>
      <c r="L112" s="23"/>
      <c r="M112" s="49"/>
      <c r="T112" s="50"/>
      <c r="AT112" s="6" t="s">
        <v>143</v>
      </c>
      <c r="AU112" s="6" t="s">
        <v>25</v>
      </c>
    </row>
    <row r="113" spans="2:51" s="6" customFormat="1" ht="15.75" customHeight="1">
      <c r="B113" s="138"/>
      <c r="D113" s="133" t="s">
        <v>144</v>
      </c>
      <c r="E113" s="139"/>
      <c r="F113" s="140" t="s">
        <v>921</v>
      </c>
      <c r="H113" s="141">
        <v>0.049</v>
      </c>
      <c r="L113" s="138"/>
      <c r="M113" s="142"/>
      <c r="T113" s="143"/>
      <c r="AT113" s="139" t="s">
        <v>144</v>
      </c>
      <c r="AU113" s="139" t="s">
        <v>25</v>
      </c>
      <c r="AV113" s="139" t="s">
        <v>25</v>
      </c>
      <c r="AW113" s="139" t="s">
        <v>100</v>
      </c>
      <c r="AX113" s="139" t="s">
        <v>81</v>
      </c>
      <c r="AY113" s="139" t="s">
        <v>135</v>
      </c>
    </row>
    <row r="114" spans="2:51" s="6" customFormat="1" ht="15.75" customHeight="1">
      <c r="B114" s="144"/>
      <c r="D114" s="133" t="s">
        <v>144</v>
      </c>
      <c r="E114" s="145"/>
      <c r="F114" s="146" t="s">
        <v>147</v>
      </c>
      <c r="H114" s="147">
        <v>0.049</v>
      </c>
      <c r="L114" s="144"/>
      <c r="M114" s="148"/>
      <c r="T114" s="149"/>
      <c r="AT114" s="145" t="s">
        <v>144</v>
      </c>
      <c r="AU114" s="145" t="s">
        <v>25</v>
      </c>
      <c r="AV114" s="145" t="s">
        <v>141</v>
      </c>
      <c r="AW114" s="145" t="s">
        <v>100</v>
      </c>
      <c r="AX114" s="145" t="s">
        <v>26</v>
      </c>
      <c r="AY114" s="145" t="s">
        <v>135</v>
      </c>
    </row>
    <row r="115" spans="2:65" s="6" customFormat="1" ht="15.75" customHeight="1">
      <c r="B115" s="23"/>
      <c r="C115" s="150" t="s">
        <v>182</v>
      </c>
      <c r="D115" s="150" t="s">
        <v>262</v>
      </c>
      <c r="E115" s="151" t="s">
        <v>922</v>
      </c>
      <c r="F115" s="152" t="s">
        <v>923</v>
      </c>
      <c r="G115" s="153" t="s">
        <v>185</v>
      </c>
      <c r="H115" s="154">
        <v>2.45</v>
      </c>
      <c r="I115" s="155"/>
      <c r="J115" s="156">
        <f>ROUND($I$115*$H$115,2)</f>
        <v>0</v>
      </c>
      <c r="K115" s="152" t="s">
        <v>902</v>
      </c>
      <c r="L115" s="157"/>
      <c r="M115" s="158"/>
      <c r="N115" s="159" t="s">
        <v>52</v>
      </c>
      <c r="Q115" s="127">
        <v>0.6</v>
      </c>
      <c r="R115" s="127">
        <f>$Q$115*$H$115</f>
        <v>1.47</v>
      </c>
      <c r="S115" s="127">
        <v>0</v>
      </c>
      <c r="T115" s="128">
        <f>$S$115*$H$115</f>
        <v>0</v>
      </c>
      <c r="AR115" s="77" t="s">
        <v>182</v>
      </c>
      <c r="AT115" s="77" t="s">
        <v>262</v>
      </c>
      <c r="AU115" s="77" t="s">
        <v>25</v>
      </c>
      <c r="AY115" s="6" t="s">
        <v>135</v>
      </c>
      <c r="BE115" s="129">
        <f>IF($N$115="základní",$J$115,0)</f>
        <v>0</v>
      </c>
      <c r="BF115" s="129">
        <f>IF($N$115="snížená",$J$115,0)</f>
        <v>0</v>
      </c>
      <c r="BG115" s="129">
        <f>IF($N$115="zákl. přenesená",$J$115,0)</f>
        <v>0</v>
      </c>
      <c r="BH115" s="129">
        <f>IF($N$115="sníž. přenesená",$J$115,0)</f>
        <v>0</v>
      </c>
      <c r="BI115" s="129">
        <f>IF($N$115="nulová",$J$115,0)</f>
        <v>0</v>
      </c>
      <c r="BJ115" s="77" t="s">
        <v>26</v>
      </c>
      <c r="BK115" s="129">
        <f>ROUND($I$115*$H$115,2)</f>
        <v>0</v>
      </c>
      <c r="BL115" s="77" t="s">
        <v>141</v>
      </c>
      <c r="BM115" s="77" t="s">
        <v>924</v>
      </c>
    </row>
    <row r="116" spans="2:47" s="6" customFormat="1" ht="16.5" customHeight="1">
      <c r="B116" s="23"/>
      <c r="D116" s="130" t="s">
        <v>143</v>
      </c>
      <c r="F116" s="131" t="s">
        <v>925</v>
      </c>
      <c r="L116" s="23"/>
      <c r="M116" s="49"/>
      <c r="T116" s="50"/>
      <c r="AT116" s="6" t="s">
        <v>143</v>
      </c>
      <c r="AU116" s="6" t="s">
        <v>25</v>
      </c>
    </row>
    <row r="117" spans="2:51" s="6" customFormat="1" ht="15.75" customHeight="1">
      <c r="B117" s="138"/>
      <c r="D117" s="133" t="s">
        <v>144</v>
      </c>
      <c r="E117" s="139"/>
      <c r="F117" s="140" t="s">
        <v>926</v>
      </c>
      <c r="H117" s="141">
        <v>2.45</v>
      </c>
      <c r="L117" s="138"/>
      <c r="M117" s="142"/>
      <c r="T117" s="143"/>
      <c r="AT117" s="139" t="s">
        <v>144</v>
      </c>
      <c r="AU117" s="139" t="s">
        <v>25</v>
      </c>
      <c r="AV117" s="139" t="s">
        <v>25</v>
      </c>
      <c r="AW117" s="139" t="s">
        <v>100</v>
      </c>
      <c r="AX117" s="139" t="s">
        <v>81</v>
      </c>
      <c r="AY117" s="139" t="s">
        <v>135</v>
      </c>
    </row>
    <row r="118" spans="2:51" s="6" customFormat="1" ht="15.75" customHeight="1">
      <c r="B118" s="144"/>
      <c r="D118" s="133" t="s">
        <v>144</v>
      </c>
      <c r="E118" s="145"/>
      <c r="F118" s="146" t="s">
        <v>147</v>
      </c>
      <c r="H118" s="147">
        <v>2.45</v>
      </c>
      <c r="L118" s="144"/>
      <c r="M118" s="148"/>
      <c r="T118" s="149"/>
      <c r="AT118" s="145" t="s">
        <v>144</v>
      </c>
      <c r="AU118" s="145" t="s">
        <v>25</v>
      </c>
      <c r="AV118" s="145" t="s">
        <v>141</v>
      </c>
      <c r="AW118" s="145" t="s">
        <v>100</v>
      </c>
      <c r="AX118" s="145" t="s">
        <v>26</v>
      </c>
      <c r="AY118" s="145" t="s">
        <v>135</v>
      </c>
    </row>
    <row r="119" spans="2:65" s="6" customFormat="1" ht="15.75" customHeight="1">
      <c r="B119" s="23"/>
      <c r="C119" s="150" t="s">
        <v>190</v>
      </c>
      <c r="D119" s="150" t="s">
        <v>262</v>
      </c>
      <c r="E119" s="151" t="s">
        <v>927</v>
      </c>
      <c r="F119" s="152" t="s">
        <v>928</v>
      </c>
      <c r="G119" s="153" t="s">
        <v>929</v>
      </c>
      <c r="H119" s="154">
        <v>0.319</v>
      </c>
      <c r="I119" s="155"/>
      <c r="J119" s="156">
        <f>ROUND($I$119*$H$119,2)</f>
        <v>0</v>
      </c>
      <c r="K119" s="152" t="s">
        <v>902</v>
      </c>
      <c r="L119" s="157"/>
      <c r="M119" s="158"/>
      <c r="N119" s="159" t="s">
        <v>52</v>
      </c>
      <c r="Q119" s="127">
        <v>0.001</v>
      </c>
      <c r="R119" s="127">
        <f>$Q$119*$H$119</f>
        <v>0.000319</v>
      </c>
      <c r="S119" s="127">
        <v>0</v>
      </c>
      <c r="T119" s="128">
        <f>$S$119*$H$119</f>
        <v>0</v>
      </c>
      <c r="AR119" s="77" t="s">
        <v>182</v>
      </c>
      <c r="AT119" s="77" t="s">
        <v>262</v>
      </c>
      <c r="AU119" s="77" t="s">
        <v>25</v>
      </c>
      <c r="AY119" s="6" t="s">
        <v>135</v>
      </c>
      <c r="BE119" s="129">
        <f>IF($N$119="základní",$J$119,0)</f>
        <v>0</v>
      </c>
      <c r="BF119" s="129">
        <f>IF($N$119="snížená",$J$119,0)</f>
        <v>0</v>
      </c>
      <c r="BG119" s="129">
        <f>IF($N$119="zákl. přenesená",$J$119,0)</f>
        <v>0</v>
      </c>
      <c r="BH119" s="129">
        <f>IF($N$119="sníž. přenesená",$J$119,0)</f>
        <v>0</v>
      </c>
      <c r="BI119" s="129">
        <f>IF($N$119="nulová",$J$119,0)</f>
        <v>0</v>
      </c>
      <c r="BJ119" s="77" t="s">
        <v>26</v>
      </c>
      <c r="BK119" s="129">
        <f>ROUND($I$119*$H$119,2)</f>
        <v>0</v>
      </c>
      <c r="BL119" s="77" t="s">
        <v>141</v>
      </c>
      <c r="BM119" s="77" t="s">
        <v>930</v>
      </c>
    </row>
    <row r="120" spans="2:47" s="6" customFormat="1" ht="16.5" customHeight="1">
      <c r="B120" s="23"/>
      <c r="D120" s="130" t="s">
        <v>143</v>
      </c>
      <c r="F120" s="131" t="s">
        <v>931</v>
      </c>
      <c r="L120" s="23"/>
      <c r="M120" s="49"/>
      <c r="T120" s="50"/>
      <c r="AT120" s="6" t="s">
        <v>143</v>
      </c>
      <c r="AU120" s="6" t="s">
        <v>25</v>
      </c>
    </row>
    <row r="121" spans="2:51" s="6" customFormat="1" ht="15.75" customHeight="1">
      <c r="B121" s="138"/>
      <c r="D121" s="133" t="s">
        <v>144</v>
      </c>
      <c r="E121" s="139"/>
      <c r="F121" s="140" t="s">
        <v>932</v>
      </c>
      <c r="H121" s="141">
        <v>0.319</v>
      </c>
      <c r="L121" s="138"/>
      <c r="M121" s="142"/>
      <c r="T121" s="143"/>
      <c r="AT121" s="139" t="s">
        <v>144</v>
      </c>
      <c r="AU121" s="139" t="s">
        <v>25</v>
      </c>
      <c r="AV121" s="139" t="s">
        <v>25</v>
      </c>
      <c r="AW121" s="139" t="s">
        <v>100</v>
      </c>
      <c r="AX121" s="139" t="s">
        <v>81</v>
      </c>
      <c r="AY121" s="139" t="s">
        <v>135</v>
      </c>
    </row>
    <row r="122" spans="2:51" s="6" customFormat="1" ht="15.75" customHeight="1">
      <c r="B122" s="144"/>
      <c r="D122" s="133" t="s">
        <v>144</v>
      </c>
      <c r="E122" s="145"/>
      <c r="F122" s="146" t="s">
        <v>147</v>
      </c>
      <c r="H122" s="147">
        <v>0.319</v>
      </c>
      <c r="L122" s="144"/>
      <c r="M122" s="148"/>
      <c r="T122" s="149"/>
      <c r="AT122" s="145" t="s">
        <v>144</v>
      </c>
      <c r="AU122" s="145" t="s">
        <v>25</v>
      </c>
      <c r="AV122" s="145" t="s">
        <v>141</v>
      </c>
      <c r="AW122" s="145" t="s">
        <v>100</v>
      </c>
      <c r="AX122" s="145" t="s">
        <v>26</v>
      </c>
      <c r="AY122" s="145" t="s">
        <v>135</v>
      </c>
    </row>
    <row r="123" spans="2:65" s="6" customFormat="1" ht="15.75" customHeight="1">
      <c r="B123" s="23"/>
      <c r="C123" s="118" t="s">
        <v>31</v>
      </c>
      <c r="D123" s="118" t="s">
        <v>137</v>
      </c>
      <c r="E123" s="119" t="s">
        <v>933</v>
      </c>
      <c r="F123" s="120" t="s">
        <v>934</v>
      </c>
      <c r="G123" s="121" t="s">
        <v>140</v>
      </c>
      <c r="H123" s="122">
        <v>49</v>
      </c>
      <c r="I123" s="123"/>
      <c r="J123" s="124">
        <f>ROUND($I$123*$H$123,2)</f>
        <v>0</v>
      </c>
      <c r="K123" s="120" t="s">
        <v>236</v>
      </c>
      <c r="L123" s="23"/>
      <c r="M123" s="125"/>
      <c r="N123" s="126" t="s">
        <v>52</v>
      </c>
      <c r="Q123" s="127">
        <v>0</v>
      </c>
      <c r="R123" s="127">
        <f>$Q$123*$H$123</f>
        <v>0</v>
      </c>
      <c r="S123" s="127">
        <v>0</v>
      </c>
      <c r="T123" s="128">
        <f>$S$123*$H$123</f>
        <v>0</v>
      </c>
      <c r="AR123" s="77" t="s">
        <v>141</v>
      </c>
      <c r="AT123" s="77" t="s">
        <v>137</v>
      </c>
      <c r="AU123" s="77" t="s">
        <v>25</v>
      </c>
      <c r="AY123" s="6" t="s">
        <v>135</v>
      </c>
      <c r="BE123" s="129">
        <f>IF($N$123="základní",$J$123,0)</f>
        <v>0</v>
      </c>
      <c r="BF123" s="129">
        <f>IF($N$123="snížená",$J$123,0)</f>
        <v>0</v>
      </c>
      <c r="BG123" s="129">
        <f>IF($N$123="zákl. přenesená",$J$123,0)</f>
        <v>0</v>
      </c>
      <c r="BH123" s="129">
        <f>IF($N$123="sníž. přenesená",$J$123,0)</f>
        <v>0</v>
      </c>
      <c r="BI123" s="129">
        <f>IF($N$123="nulová",$J$123,0)</f>
        <v>0</v>
      </c>
      <c r="BJ123" s="77" t="s">
        <v>26</v>
      </c>
      <c r="BK123" s="129">
        <f>ROUND($I$123*$H$123,2)</f>
        <v>0</v>
      </c>
      <c r="BL123" s="77" t="s">
        <v>141</v>
      </c>
      <c r="BM123" s="77" t="s">
        <v>935</v>
      </c>
    </row>
    <row r="124" spans="2:47" s="6" customFormat="1" ht="16.5" customHeight="1">
      <c r="B124" s="23"/>
      <c r="D124" s="130" t="s">
        <v>143</v>
      </c>
      <c r="F124" s="131" t="s">
        <v>934</v>
      </c>
      <c r="L124" s="23"/>
      <c r="M124" s="49"/>
      <c r="T124" s="50"/>
      <c r="AT124" s="6" t="s">
        <v>143</v>
      </c>
      <c r="AU124" s="6" t="s">
        <v>25</v>
      </c>
    </row>
    <row r="125" spans="2:51" s="6" customFormat="1" ht="15.75" customHeight="1">
      <c r="B125" s="132"/>
      <c r="D125" s="133" t="s">
        <v>144</v>
      </c>
      <c r="E125" s="134"/>
      <c r="F125" s="135" t="s">
        <v>145</v>
      </c>
      <c r="H125" s="134"/>
      <c r="L125" s="132"/>
      <c r="M125" s="136"/>
      <c r="T125" s="137"/>
      <c r="AT125" s="134" t="s">
        <v>144</v>
      </c>
      <c r="AU125" s="134" t="s">
        <v>25</v>
      </c>
      <c r="AV125" s="134" t="s">
        <v>26</v>
      </c>
      <c r="AW125" s="134" t="s">
        <v>100</v>
      </c>
      <c r="AX125" s="134" t="s">
        <v>81</v>
      </c>
      <c r="AY125" s="134" t="s">
        <v>135</v>
      </c>
    </row>
    <row r="126" spans="2:51" s="6" customFormat="1" ht="15.75" customHeight="1">
      <c r="B126" s="138"/>
      <c r="D126" s="133" t="s">
        <v>144</v>
      </c>
      <c r="E126" s="139"/>
      <c r="F126" s="140" t="s">
        <v>420</v>
      </c>
      <c r="H126" s="141">
        <v>49</v>
      </c>
      <c r="L126" s="138"/>
      <c r="M126" s="142"/>
      <c r="T126" s="143"/>
      <c r="AT126" s="139" t="s">
        <v>144</v>
      </c>
      <c r="AU126" s="139" t="s">
        <v>25</v>
      </c>
      <c r="AV126" s="139" t="s">
        <v>25</v>
      </c>
      <c r="AW126" s="139" t="s">
        <v>100</v>
      </c>
      <c r="AX126" s="139" t="s">
        <v>81</v>
      </c>
      <c r="AY126" s="139" t="s">
        <v>135</v>
      </c>
    </row>
    <row r="127" spans="2:51" s="6" customFormat="1" ht="15.75" customHeight="1">
      <c r="B127" s="144"/>
      <c r="D127" s="133" t="s">
        <v>144</v>
      </c>
      <c r="E127" s="145"/>
      <c r="F127" s="146" t="s">
        <v>147</v>
      </c>
      <c r="H127" s="147">
        <v>49</v>
      </c>
      <c r="L127" s="144"/>
      <c r="M127" s="148"/>
      <c r="T127" s="149"/>
      <c r="AT127" s="145" t="s">
        <v>144</v>
      </c>
      <c r="AU127" s="145" t="s">
        <v>25</v>
      </c>
      <c r="AV127" s="145" t="s">
        <v>141</v>
      </c>
      <c r="AW127" s="145" t="s">
        <v>100</v>
      </c>
      <c r="AX127" s="145" t="s">
        <v>26</v>
      </c>
      <c r="AY127" s="145" t="s">
        <v>135</v>
      </c>
    </row>
    <row r="128" spans="2:65" s="6" customFormat="1" ht="15.75" customHeight="1">
      <c r="B128" s="23"/>
      <c r="C128" s="118" t="s">
        <v>201</v>
      </c>
      <c r="D128" s="118" t="s">
        <v>137</v>
      </c>
      <c r="E128" s="119" t="s">
        <v>936</v>
      </c>
      <c r="F128" s="120" t="s">
        <v>937</v>
      </c>
      <c r="G128" s="121" t="s">
        <v>185</v>
      </c>
      <c r="H128" s="122">
        <v>0.49</v>
      </c>
      <c r="I128" s="123"/>
      <c r="J128" s="124">
        <f>ROUND($I$128*$H$128,2)</f>
        <v>0</v>
      </c>
      <c r="K128" s="120" t="s">
        <v>236</v>
      </c>
      <c r="L128" s="23"/>
      <c r="M128" s="125"/>
      <c r="N128" s="126" t="s">
        <v>52</v>
      </c>
      <c r="Q128" s="127">
        <v>0</v>
      </c>
      <c r="R128" s="127">
        <f>$Q$128*$H$128</f>
        <v>0</v>
      </c>
      <c r="S128" s="127">
        <v>0</v>
      </c>
      <c r="T128" s="128">
        <f>$S$128*$H$128</f>
        <v>0</v>
      </c>
      <c r="AR128" s="77" t="s">
        <v>141</v>
      </c>
      <c r="AT128" s="77" t="s">
        <v>137</v>
      </c>
      <c r="AU128" s="77" t="s">
        <v>25</v>
      </c>
      <c r="AY128" s="6" t="s">
        <v>135</v>
      </c>
      <c r="BE128" s="129">
        <f>IF($N$128="základní",$J$128,0)</f>
        <v>0</v>
      </c>
      <c r="BF128" s="129">
        <f>IF($N$128="snížená",$J$128,0)</f>
        <v>0</v>
      </c>
      <c r="BG128" s="129">
        <f>IF($N$128="zákl. přenesená",$J$128,0)</f>
        <v>0</v>
      </c>
      <c r="BH128" s="129">
        <f>IF($N$128="sníž. přenesená",$J$128,0)</f>
        <v>0</v>
      </c>
      <c r="BI128" s="129">
        <f>IF($N$128="nulová",$J$128,0)</f>
        <v>0</v>
      </c>
      <c r="BJ128" s="77" t="s">
        <v>26</v>
      </c>
      <c r="BK128" s="129">
        <f>ROUND($I$128*$H$128,2)</f>
        <v>0</v>
      </c>
      <c r="BL128" s="77" t="s">
        <v>141</v>
      </c>
      <c r="BM128" s="77" t="s">
        <v>938</v>
      </c>
    </row>
    <row r="129" spans="2:47" s="6" customFormat="1" ht="16.5" customHeight="1">
      <c r="B129" s="23"/>
      <c r="D129" s="130" t="s">
        <v>143</v>
      </c>
      <c r="F129" s="131" t="s">
        <v>937</v>
      </c>
      <c r="L129" s="23"/>
      <c r="M129" s="49"/>
      <c r="T129" s="50"/>
      <c r="AT129" s="6" t="s">
        <v>143</v>
      </c>
      <c r="AU129" s="6" t="s">
        <v>25</v>
      </c>
    </row>
    <row r="130" spans="2:51" s="6" customFormat="1" ht="15.75" customHeight="1">
      <c r="B130" s="138"/>
      <c r="D130" s="133" t="s">
        <v>144</v>
      </c>
      <c r="E130" s="139"/>
      <c r="F130" s="140" t="s">
        <v>939</v>
      </c>
      <c r="H130" s="141">
        <v>0.49</v>
      </c>
      <c r="L130" s="138"/>
      <c r="M130" s="142"/>
      <c r="T130" s="143"/>
      <c r="AT130" s="139" t="s">
        <v>144</v>
      </c>
      <c r="AU130" s="139" t="s">
        <v>25</v>
      </c>
      <c r="AV130" s="139" t="s">
        <v>25</v>
      </c>
      <c r="AW130" s="139" t="s">
        <v>100</v>
      </c>
      <c r="AX130" s="139" t="s">
        <v>81</v>
      </c>
      <c r="AY130" s="139" t="s">
        <v>135</v>
      </c>
    </row>
    <row r="131" spans="2:51" s="6" customFormat="1" ht="15.75" customHeight="1">
      <c r="B131" s="144"/>
      <c r="D131" s="133" t="s">
        <v>144</v>
      </c>
      <c r="E131" s="145"/>
      <c r="F131" s="146" t="s">
        <v>147</v>
      </c>
      <c r="H131" s="147">
        <v>0.49</v>
      </c>
      <c r="L131" s="144"/>
      <c r="M131" s="148"/>
      <c r="T131" s="149"/>
      <c r="AT131" s="145" t="s">
        <v>144</v>
      </c>
      <c r="AU131" s="145" t="s">
        <v>25</v>
      </c>
      <c r="AV131" s="145" t="s">
        <v>141</v>
      </c>
      <c r="AW131" s="145" t="s">
        <v>100</v>
      </c>
      <c r="AX131" s="145" t="s">
        <v>26</v>
      </c>
      <c r="AY131" s="145" t="s">
        <v>135</v>
      </c>
    </row>
    <row r="132" spans="2:63" s="107" customFormat="1" ht="30.75" customHeight="1">
      <c r="B132" s="108"/>
      <c r="D132" s="109" t="s">
        <v>80</v>
      </c>
      <c r="E132" s="116" t="s">
        <v>551</v>
      </c>
      <c r="F132" s="116" t="s">
        <v>552</v>
      </c>
      <c r="J132" s="117">
        <f>$BK$132</f>
        <v>0</v>
      </c>
      <c r="L132" s="108"/>
      <c r="M132" s="112"/>
      <c r="P132" s="113">
        <f>SUM($P$133:$P$134)</f>
        <v>0</v>
      </c>
      <c r="R132" s="113">
        <f>SUM($R$133:$R$134)</f>
        <v>0</v>
      </c>
      <c r="T132" s="114">
        <f>SUM($T$133:$T$134)</f>
        <v>0</v>
      </c>
      <c r="AR132" s="109" t="s">
        <v>26</v>
      </c>
      <c r="AT132" s="109" t="s">
        <v>80</v>
      </c>
      <c r="AU132" s="109" t="s">
        <v>26</v>
      </c>
      <c r="AY132" s="109" t="s">
        <v>135</v>
      </c>
      <c r="BK132" s="115">
        <f>SUM($BK$133:$BK$134)</f>
        <v>0</v>
      </c>
    </row>
    <row r="133" spans="2:65" s="6" customFormat="1" ht="15.75" customHeight="1">
      <c r="B133" s="23"/>
      <c r="C133" s="118" t="s">
        <v>207</v>
      </c>
      <c r="D133" s="118" t="s">
        <v>137</v>
      </c>
      <c r="E133" s="119" t="s">
        <v>880</v>
      </c>
      <c r="F133" s="120" t="s">
        <v>881</v>
      </c>
      <c r="G133" s="121" t="s">
        <v>265</v>
      </c>
      <c r="H133" s="122">
        <v>1.47</v>
      </c>
      <c r="I133" s="123"/>
      <c r="J133" s="124">
        <f>ROUND($I$133*$H$133,2)</f>
        <v>0</v>
      </c>
      <c r="K133" s="120" t="s">
        <v>150</v>
      </c>
      <c r="L133" s="23"/>
      <c r="M133" s="125"/>
      <c r="N133" s="126" t="s">
        <v>52</v>
      </c>
      <c r="Q133" s="127">
        <v>0</v>
      </c>
      <c r="R133" s="127">
        <f>$Q$133*$H$133</f>
        <v>0</v>
      </c>
      <c r="S133" s="127">
        <v>0</v>
      </c>
      <c r="T133" s="128">
        <f>$S$133*$H$133</f>
        <v>0</v>
      </c>
      <c r="AR133" s="77" t="s">
        <v>141</v>
      </c>
      <c r="AT133" s="77" t="s">
        <v>137</v>
      </c>
      <c r="AU133" s="77" t="s">
        <v>25</v>
      </c>
      <c r="AY133" s="6" t="s">
        <v>135</v>
      </c>
      <c r="BE133" s="129">
        <f>IF($N$133="základní",$J$133,0)</f>
        <v>0</v>
      </c>
      <c r="BF133" s="129">
        <f>IF($N$133="snížená",$J$133,0)</f>
        <v>0</v>
      </c>
      <c r="BG133" s="129">
        <f>IF($N$133="zákl. přenesená",$J$133,0)</f>
        <v>0</v>
      </c>
      <c r="BH133" s="129">
        <f>IF($N$133="sníž. přenesená",$J$133,0)</f>
        <v>0</v>
      </c>
      <c r="BI133" s="129">
        <f>IF($N$133="nulová",$J$133,0)</f>
        <v>0</v>
      </c>
      <c r="BJ133" s="77" t="s">
        <v>26</v>
      </c>
      <c r="BK133" s="129">
        <f>ROUND($I$133*$H$133,2)</f>
        <v>0</v>
      </c>
      <c r="BL133" s="77" t="s">
        <v>141</v>
      </c>
      <c r="BM133" s="77" t="s">
        <v>940</v>
      </c>
    </row>
    <row r="134" spans="2:47" s="6" customFormat="1" ht="27" customHeight="1">
      <c r="B134" s="23"/>
      <c r="D134" s="130" t="s">
        <v>143</v>
      </c>
      <c r="F134" s="131" t="s">
        <v>883</v>
      </c>
      <c r="L134" s="23"/>
      <c r="M134" s="251"/>
      <c r="N134" s="252"/>
      <c r="O134" s="252"/>
      <c r="P134" s="252"/>
      <c r="Q134" s="252"/>
      <c r="R134" s="252"/>
      <c r="S134" s="252"/>
      <c r="T134" s="253"/>
      <c r="AT134" s="6" t="s">
        <v>143</v>
      </c>
      <c r="AU134" s="6" t="s">
        <v>25</v>
      </c>
    </row>
    <row r="135" spans="2:12" s="6" customFormat="1" ht="7.5" customHeight="1">
      <c r="B135" s="37"/>
      <c r="C135" s="38"/>
      <c r="D135" s="38"/>
      <c r="E135" s="38"/>
      <c r="F135" s="38"/>
      <c r="G135" s="38"/>
      <c r="H135" s="38"/>
      <c r="I135" s="38"/>
      <c r="J135" s="38"/>
      <c r="K135" s="38"/>
      <c r="L135" s="23"/>
    </row>
    <row r="136" s="2" customFormat="1" ht="14.25" customHeight="1"/>
  </sheetData>
  <sheetProtection/>
  <autoFilter ref="C78:K78"/>
  <mergeCells count="9">
    <mergeCell ref="E47:H47"/>
    <mergeCell ref="E69:H69"/>
    <mergeCell ref="E71:H71"/>
    <mergeCell ref="G1:H1"/>
    <mergeCell ref="L2:V2"/>
    <mergeCell ref="E7:H7"/>
    <mergeCell ref="E9:H9"/>
    <mergeCell ref="E24:H24"/>
    <mergeCell ref="E45:H45"/>
  </mergeCells>
  <hyperlinks>
    <hyperlink ref="F1:G1" location="C2" tooltip="Krycí list soupisu" display="1) Krycí list soupisu"/>
    <hyperlink ref="G1:H1" location="C54" tooltip="Rekapitulace" display="2) Rekapitulace"/>
    <hyperlink ref="J1" location="C78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aulicka</dc:creator>
  <cp:keywords/>
  <dc:description/>
  <cp:lastModifiedBy>aulicka</cp:lastModifiedBy>
  <cp:lastPrinted>2015-02-13T10:23:34Z</cp:lastPrinted>
  <dcterms:created xsi:type="dcterms:W3CDTF">2015-02-13T10:07:38Z</dcterms:created>
  <dcterms:modified xsi:type="dcterms:W3CDTF">2015-02-13T10:27:47Z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