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licka\Downloads\Desktop\Eva Aulická\Chodník kladenská\Kladenská 2\Rozpočty\"/>
    </mc:Choice>
  </mc:AlternateContent>
  <bookViews>
    <workbookView xWindow="0" yWindow="0" windowWidth="28800" windowHeight="12435" activeTab="4"/>
  </bookViews>
  <sheets>
    <sheet name="Rekapitulace stavby" sheetId="1" r:id="rId1"/>
    <sheet name="SO 100a - Komunikace - uz..." sheetId="2" r:id="rId2"/>
    <sheet name="SO 301a - Odvodnění komun..." sheetId="3" r:id="rId3"/>
    <sheet name="SO 400 - Vyvolané přeložk..." sheetId="4" r:id="rId4"/>
    <sheet name="SO 401a - Veřejné osvětle..." sheetId="5" r:id="rId5"/>
    <sheet name="VRN, OST a - Vedlejší a o..." sheetId="6" r:id="rId6"/>
    <sheet name="SO 100b - Komunikace - ne..." sheetId="7" r:id="rId7"/>
    <sheet name="SO 301b - Odvodnění komun..." sheetId="8" r:id="rId8"/>
    <sheet name="SO 401b - Veřejné osvětle..." sheetId="9" r:id="rId9"/>
    <sheet name="VRN, OST b - Vedlejší a o..." sheetId="10" r:id="rId10"/>
    <sheet name="Pokyny pro vyplnění" sheetId="11" r:id="rId11"/>
  </sheets>
  <definedNames>
    <definedName name="_xlnm._FilterDatabase" localSheetId="1" hidden="1">'SO 100a - Komunikace - uz...'!$C$92:$K$182</definedName>
    <definedName name="_xlnm._FilterDatabase" localSheetId="6" hidden="1">'SO 100b - Komunikace - ne...'!$C$93:$K$178</definedName>
    <definedName name="_xlnm._FilterDatabase" localSheetId="2" hidden="1">'SO 301a - Odvodnění komun...'!$C$92:$K$183</definedName>
    <definedName name="_xlnm._FilterDatabase" localSheetId="7" hidden="1">'SO 301b - Odvodnění komun...'!$C$93:$K$236</definedName>
    <definedName name="_xlnm._FilterDatabase" localSheetId="3" hidden="1">'SO 400 - Vyvolané přeložk...'!$C$86:$K$92</definedName>
    <definedName name="_xlnm._FilterDatabase" localSheetId="4" hidden="1">'SO 401a - Veřejné osvětle...'!$C$89:$K$133</definedName>
    <definedName name="_xlnm._FilterDatabase" localSheetId="8" hidden="1">'SO 401b - Veřejné osvětle...'!$C$89:$K$144</definedName>
    <definedName name="_xlnm._FilterDatabase" localSheetId="5" hidden="1">'VRN, OST a - Vedlejší a o...'!$C$89:$K$140</definedName>
    <definedName name="_xlnm._FilterDatabase" localSheetId="9" hidden="1">'VRN, OST b - Vedlejší a o...'!$C$90:$K$119</definedName>
    <definedName name="_xlnm.Print_Titles" localSheetId="0">'Rekapitulace stavby'!$52:$52</definedName>
    <definedName name="_xlnm.Print_Titles" localSheetId="1">'SO 100a - Komunikace - uz...'!$92:$92</definedName>
    <definedName name="_xlnm.Print_Titles" localSheetId="6">'SO 100b - Komunikace - ne...'!$93:$93</definedName>
    <definedName name="_xlnm.Print_Titles" localSheetId="2">'SO 301a - Odvodnění komun...'!$92:$92</definedName>
    <definedName name="_xlnm.Print_Titles" localSheetId="7">'SO 301b - Odvodnění komun...'!$93:$93</definedName>
    <definedName name="_xlnm.Print_Titles" localSheetId="3">'SO 400 - Vyvolané přeložk...'!$86:$86</definedName>
    <definedName name="_xlnm.Print_Titles" localSheetId="4">'SO 401a - Veřejné osvětle...'!$89:$89</definedName>
    <definedName name="_xlnm.Print_Titles" localSheetId="8">'SO 401b - Veřejné osvětle...'!$89:$89</definedName>
    <definedName name="_xlnm.Print_Titles" localSheetId="5">'VRN, OST a - Vedlejší a o...'!$89:$89</definedName>
    <definedName name="_xlnm.Print_Titles" localSheetId="9">'VRN, OST b - Vedlejší a o...'!$90:$90</definedName>
    <definedName name="_xlnm.Print_Area" localSheetId="10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stavby'!$C$42:$AQ$66</definedName>
    <definedName name="_xlnm.Print_Area" localSheetId="1">'SO 100a - Komunikace - uz...'!$C$4:$J$41,'SO 100a - Komunikace - uz...'!$C$47:$J$72,'SO 100a - Komunikace - uz...'!$C$78:$K$182</definedName>
    <definedName name="_xlnm.Print_Area" localSheetId="6">'SO 100b - Komunikace - ne...'!$C$4:$J$41,'SO 100b - Komunikace - ne...'!$C$47:$J$73,'SO 100b - Komunikace - ne...'!$C$79:$K$178</definedName>
    <definedName name="_xlnm.Print_Area" localSheetId="2">'SO 301a - Odvodnění komun...'!$C$4:$J$41,'SO 301a - Odvodnění komun...'!$C$47:$J$72,'SO 301a - Odvodnění komun...'!$C$78:$K$183</definedName>
    <definedName name="_xlnm.Print_Area" localSheetId="7">'SO 301b - Odvodnění komun...'!$C$4:$J$41,'SO 301b - Odvodnění komun...'!$C$47:$J$73,'SO 301b - Odvodnění komun...'!$C$79:$K$236</definedName>
    <definedName name="_xlnm.Print_Area" localSheetId="3">'SO 400 - Vyvolané přeložk...'!$C$4:$J$41,'SO 400 - Vyvolané přeložk...'!$C$47:$J$66,'SO 400 - Vyvolané přeložk...'!$C$72:$K$92</definedName>
    <definedName name="_xlnm.Print_Area" localSheetId="4">'SO 401a - Veřejné osvětle...'!$C$4:$J$41,'SO 401a - Veřejné osvětle...'!$C$47:$J$69,'SO 401a - Veřejné osvětle...'!$C$75:$K$133</definedName>
    <definedName name="_xlnm.Print_Area" localSheetId="8">'SO 401b - Veřejné osvětle...'!$C$4:$J$41,'SO 401b - Veřejné osvětle...'!$C$47:$J$69,'SO 401b - Veřejné osvětle...'!$C$75:$K$144</definedName>
    <definedName name="_xlnm.Print_Area" localSheetId="5">'VRN, OST a - Vedlejší a o...'!$C$4:$J$41,'VRN, OST a - Vedlejší a o...'!$C$47:$J$69,'VRN, OST a - Vedlejší a o...'!$C$75:$K$140</definedName>
    <definedName name="_xlnm.Print_Area" localSheetId="9">'VRN, OST b - Vedlejší a o...'!$C$4:$J$41,'VRN, OST b - Vedlejší a o...'!$C$47:$J$70,'VRN, OST b - Vedlejší a o...'!$C$76:$K$119</definedName>
  </definedNames>
  <calcPr calcId="152511"/>
</workbook>
</file>

<file path=xl/calcChain.xml><?xml version="1.0" encoding="utf-8"?>
<calcChain xmlns="http://schemas.openxmlformats.org/spreadsheetml/2006/main">
  <c r="J39" i="10" l="1"/>
  <c r="J38" i="10"/>
  <c r="AY65" i="1" s="1"/>
  <c r="J37" i="10"/>
  <c r="AX65" i="1" s="1"/>
  <c r="BI119" i="10"/>
  <c r="BH119" i="10"/>
  <c r="BG119" i="10"/>
  <c r="BF119" i="10"/>
  <c r="T119" i="10"/>
  <c r="T118" i="10"/>
  <c r="R119" i="10"/>
  <c r="R118" i="10"/>
  <c r="P119" i="10"/>
  <c r="P118" i="10"/>
  <c r="BK119" i="10"/>
  <c r="BK118" i="10" s="1"/>
  <c r="J118" i="10" s="1"/>
  <c r="J69" i="10" s="1"/>
  <c r="J119" i="10"/>
  <c r="BE119" i="10" s="1"/>
  <c r="BI117" i="10"/>
  <c r="BH117" i="10"/>
  <c r="BG117" i="10"/>
  <c r="BF117" i="10"/>
  <c r="T117" i="10"/>
  <c r="R117" i="10"/>
  <c r="P117" i="10"/>
  <c r="BK117" i="10"/>
  <c r="J117" i="10"/>
  <c r="BE117" i="10"/>
  <c r="BI116" i="10"/>
  <c r="BH116" i="10"/>
  <c r="BG116" i="10"/>
  <c r="BF116" i="10"/>
  <c r="T116" i="10"/>
  <c r="T115" i="10"/>
  <c r="R116" i="10"/>
  <c r="R115" i="10"/>
  <c r="P116" i="10"/>
  <c r="P115" i="10"/>
  <c r="BK116" i="10"/>
  <c r="BK115" i="10"/>
  <c r="J115" i="10" s="1"/>
  <c r="J68" i="10" s="1"/>
  <c r="J116" i="10"/>
  <c r="BE116" i="10" s="1"/>
  <c r="BI114" i="10"/>
  <c r="BH114" i="10"/>
  <c r="BG114" i="10"/>
  <c r="BF114" i="10"/>
  <c r="T114" i="10"/>
  <c r="T113" i="10"/>
  <c r="T112" i="10" s="1"/>
  <c r="R114" i="10"/>
  <c r="R113" i="10" s="1"/>
  <c r="R112" i="10" s="1"/>
  <c r="P114" i="10"/>
  <c r="P113" i="10"/>
  <c r="P112" i="10" s="1"/>
  <c r="BK114" i="10"/>
  <c r="BK113" i="10" s="1"/>
  <c r="J114" i="10"/>
  <c r="BE114" i="10"/>
  <c r="BI109" i="10"/>
  <c r="BH109" i="10"/>
  <c r="BG109" i="10"/>
  <c r="BF109" i="10"/>
  <c r="T109" i="10"/>
  <c r="R109" i="10"/>
  <c r="P109" i="10"/>
  <c r="BK109" i="10"/>
  <c r="J109" i="10"/>
  <c r="BE109" i="10"/>
  <c r="BI106" i="10"/>
  <c r="BH106" i="10"/>
  <c r="BG106" i="10"/>
  <c r="BF106" i="10"/>
  <c r="T106" i="10"/>
  <c r="R106" i="10"/>
  <c r="P106" i="10"/>
  <c r="BK106" i="10"/>
  <c r="J106" i="10"/>
  <c r="BE106" i="10"/>
  <c r="BI103" i="10"/>
  <c r="BH103" i="10"/>
  <c r="BG103" i="10"/>
  <c r="BF103" i="10"/>
  <c r="T103" i="10"/>
  <c r="R103" i="10"/>
  <c r="P103" i="10"/>
  <c r="BK103" i="10"/>
  <c r="J103" i="10"/>
  <c r="BE103" i="10"/>
  <c r="BI100" i="10"/>
  <c r="BH100" i="10"/>
  <c r="BG100" i="10"/>
  <c r="BF100" i="10"/>
  <c r="T100" i="10"/>
  <c r="R100" i="10"/>
  <c r="P100" i="10"/>
  <c r="BK100" i="10"/>
  <c r="J100" i="10"/>
  <c r="BE100" i="10"/>
  <c r="BI97" i="10"/>
  <c r="BH97" i="10"/>
  <c r="BG97" i="10"/>
  <c r="BF97" i="10"/>
  <c r="T97" i="10"/>
  <c r="R97" i="10"/>
  <c r="P97" i="10"/>
  <c r="BK97" i="10"/>
  <c r="J97" i="10"/>
  <c r="BE97" i="10"/>
  <c r="BI94" i="10"/>
  <c r="F39" i="10"/>
  <c r="BD65" i="1" s="1"/>
  <c r="BH94" i="10"/>
  <c r="F38" i="10" s="1"/>
  <c r="BC65" i="1" s="1"/>
  <c r="BG94" i="10"/>
  <c r="F37" i="10"/>
  <c r="BB65" i="1" s="1"/>
  <c r="BF94" i="10"/>
  <c r="J36" i="10" s="1"/>
  <c r="AW65" i="1" s="1"/>
  <c r="T94" i="10"/>
  <c r="T93" i="10"/>
  <c r="T92" i="10" s="1"/>
  <c r="T91" i="10" s="1"/>
  <c r="R94" i="10"/>
  <c r="R93" i="10"/>
  <c r="R92" i="10" s="1"/>
  <c r="R91" i="10" s="1"/>
  <c r="P94" i="10"/>
  <c r="P93" i="10"/>
  <c r="P92" i="10" s="1"/>
  <c r="P91" i="10" s="1"/>
  <c r="AU65" i="1" s="1"/>
  <c r="BK94" i="10"/>
  <c r="BK93" i="10" s="1"/>
  <c r="J94" i="10"/>
  <c r="BE94" i="10" s="1"/>
  <c r="J88" i="10"/>
  <c r="J87" i="10"/>
  <c r="F87" i="10"/>
  <c r="F85" i="10"/>
  <c r="E83" i="10"/>
  <c r="J59" i="10"/>
  <c r="J58" i="10"/>
  <c r="F58" i="10"/>
  <c r="F56" i="10"/>
  <c r="E54" i="10"/>
  <c r="J20" i="10"/>
  <c r="E20" i="10"/>
  <c r="F88" i="10" s="1"/>
  <c r="F59" i="10"/>
  <c r="J19" i="10"/>
  <c r="J14" i="10"/>
  <c r="J85" i="10" s="1"/>
  <c r="J56" i="10"/>
  <c r="E7" i="10"/>
  <c r="E79" i="10"/>
  <c r="E50" i="10"/>
  <c r="J39" i="9"/>
  <c r="J38" i="9"/>
  <c r="AY64" i="1"/>
  <c r="J37" i="9"/>
  <c r="AX64" i="1"/>
  <c r="BI144" i="9"/>
  <c r="BH144" i="9"/>
  <c r="BG144" i="9"/>
  <c r="BF144" i="9"/>
  <c r="T144" i="9"/>
  <c r="R144" i="9"/>
  <c r="P144" i="9"/>
  <c r="BK144" i="9"/>
  <c r="J144" i="9"/>
  <c r="BE144" i="9"/>
  <c r="BI140" i="9"/>
  <c r="BH140" i="9"/>
  <c r="BG140" i="9"/>
  <c r="BF140" i="9"/>
  <c r="T140" i="9"/>
  <c r="R140" i="9"/>
  <c r="P140" i="9"/>
  <c r="BK140" i="9"/>
  <c r="J140" i="9"/>
  <c r="BE140" i="9"/>
  <c r="BI139" i="9"/>
  <c r="BH139" i="9"/>
  <c r="BG139" i="9"/>
  <c r="BF139" i="9"/>
  <c r="T139" i="9"/>
  <c r="R139" i="9"/>
  <c r="P139" i="9"/>
  <c r="BK139" i="9"/>
  <c r="J139" i="9"/>
  <c r="BE139" i="9"/>
  <c r="BI138" i="9"/>
  <c r="BH138" i="9"/>
  <c r="BG138" i="9"/>
  <c r="BF138" i="9"/>
  <c r="T138" i="9"/>
  <c r="R138" i="9"/>
  <c r="P138" i="9"/>
  <c r="BK138" i="9"/>
  <c r="J138" i="9"/>
  <c r="BE138" i="9"/>
  <c r="BI136" i="9"/>
  <c r="BH136" i="9"/>
  <c r="BG136" i="9"/>
  <c r="BF136" i="9"/>
  <c r="T136" i="9"/>
  <c r="R136" i="9"/>
  <c r="P136" i="9"/>
  <c r="BK136" i="9"/>
  <c r="J136" i="9"/>
  <c r="BE136" i="9"/>
  <c r="BI132" i="9"/>
  <c r="BH132" i="9"/>
  <c r="BG132" i="9"/>
  <c r="BF132" i="9"/>
  <c r="T132" i="9"/>
  <c r="R132" i="9"/>
  <c r="P132" i="9"/>
  <c r="BK132" i="9"/>
  <c r="J132" i="9"/>
  <c r="BE132" i="9"/>
  <c r="BI131" i="9"/>
  <c r="BH131" i="9"/>
  <c r="BG131" i="9"/>
  <c r="BF131" i="9"/>
  <c r="T131" i="9"/>
  <c r="T130" i="9"/>
  <c r="R131" i="9"/>
  <c r="R130" i="9"/>
  <c r="P131" i="9"/>
  <c r="P130" i="9"/>
  <c r="BK131" i="9"/>
  <c r="BK130" i="9"/>
  <c r="J130" i="9" s="1"/>
  <c r="J131" i="9"/>
  <c r="BE131" i="9" s="1"/>
  <c r="J68" i="9"/>
  <c r="BI129" i="9"/>
  <c r="BH129" i="9"/>
  <c r="BG129" i="9"/>
  <c r="BF129" i="9"/>
  <c r="T129" i="9"/>
  <c r="R129" i="9"/>
  <c r="P129" i="9"/>
  <c r="BK129" i="9"/>
  <c r="J129" i="9"/>
  <c r="BE129" i="9"/>
  <c r="BI128" i="9"/>
  <c r="BH128" i="9"/>
  <c r="BG128" i="9"/>
  <c r="BF128" i="9"/>
  <c r="T128" i="9"/>
  <c r="R128" i="9"/>
  <c r="P128" i="9"/>
  <c r="BK128" i="9"/>
  <c r="J128" i="9"/>
  <c r="BE128" i="9"/>
  <c r="BI127" i="9"/>
  <c r="BH127" i="9"/>
  <c r="BG127" i="9"/>
  <c r="BF127" i="9"/>
  <c r="T127" i="9"/>
  <c r="R127" i="9"/>
  <c r="P127" i="9"/>
  <c r="BK127" i="9"/>
  <c r="J127" i="9"/>
  <c r="BE127" i="9"/>
  <c r="BI126" i="9"/>
  <c r="BH126" i="9"/>
  <c r="BG126" i="9"/>
  <c r="BF126" i="9"/>
  <c r="T126" i="9"/>
  <c r="R126" i="9"/>
  <c r="P126" i="9"/>
  <c r="BK126" i="9"/>
  <c r="J126" i="9"/>
  <c r="BE126" i="9"/>
  <c r="BI125" i="9"/>
  <c r="BH125" i="9"/>
  <c r="BG125" i="9"/>
  <c r="BF125" i="9"/>
  <c r="T125" i="9"/>
  <c r="R125" i="9"/>
  <c r="P125" i="9"/>
  <c r="BK125" i="9"/>
  <c r="J125" i="9"/>
  <c r="BE125" i="9"/>
  <c r="BI124" i="9"/>
  <c r="BH124" i="9"/>
  <c r="BG124" i="9"/>
  <c r="BF124" i="9"/>
  <c r="T124" i="9"/>
  <c r="R124" i="9"/>
  <c r="P124" i="9"/>
  <c r="BK124" i="9"/>
  <c r="J124" i="9"/>
  <c r="BE124" i="9"/>
  <c r="BI123" i="9"/>
  <c r="BH123" i="9"/>
  <c r="BG123" i="9"/>
  <c r="BF123" i="9"/>
  <c r="T123" i="9"/>
  <c r="R123" i="9"/>
  <c r="P123" i="9"/>
  <c r="BK123" i="9"/>
  <c r="J123" i="9"/>
  <c r="BE123" i="9"/>
  <c r="BI122" i="9"/>
  <c r="BH122" i="9"/>
  <c r="BG122" i="9"/>
  <c r="BF122" i="9"/>
  <c r="T122" i="9"/>
  <c r="R122" i="9"/>
  <c r="P122" i="9"/>
  <c r="BK122" i="9"/>
  <c r="J122" i="9"/>
  <c r="BE122" i="9"/>
  <c r="BI121" i="9"/>
  <c r="BH121" i="9"/>
  <c r="BG121" i="9"/>
  <c r="BF121" i="9"/>
  <c r="T121" i="9"/>
  <c r="R121" i="9"/>
  <c r="P121" i="9"/>
  <c r="BK121" i="9"/>
  <c r="J121" i="9"/>
  <c r="BE121" i="9"/>
  <c r="BI120" i="9"/>
  <c r="BH120" i="9"/>
  <c r="BG120" i="9"/>
  <c r="BF120" i="9"/>
  <c r="T120" i="9"/>
  <c r="R120" i="9"/>
  <c r="P120" i="9"/>
  <c r="BK120" i="9"/>
  <c r="J120" i="9"/>
  <c r="BE120" i="9"/>
  <c r="BI119" i="9"/>
  <c r="BH119" i="9"/>
  <c r="BG119" i="9"/>
  <c r="BF119" i="9"/>
  <c r="T119" i="9"/>
  <c r="R119" i="9"/>
  <c r="P119" i="9"/>
  <c r="BK119" i="9"/>
  <c r="J119" i="9"/>
  <c r="BE119" i="9"/>
  <c r="BI118" i="9"/>
  <c r="BH118" i="9"/>
  <c r="BG118" i="9"/>
  <c r="BF118" i="9"/>
  <c r="T118" i="9"/>
  <c r="R118" i="9"/>
  <c r="P118" i="9"/>
  <c r="BK118" i="9"/>
  <c r="J118" i="9"/>
  <c r="BE118" i="9"/>
  <c r="BI117" i="9"/>
  <c r="BH117" i="9"/>
  <c r="BG117" i="9"/>
  <c r="BF117" i="9"/>
  <c r="T117" i="9"/>
  <c r="R117" i="9"/>
  <c r="P117" i="9"/>
  <c r="BK117" i="9"/>
  <c r="J117" i="9"/>
  <c r="BE117" i="9"/>
  <c r="BI116" i="9"/>
  <c r="BH116" i="9"/>
  <c r="BG116" i="9"/>
  <c r="BF116" i="9"/>
  <c r="T116" i="9"/>
  <c r="R116" i="9"/>
  <c r="P116" i="9"/>
  <c r="BK116" i="9"/>
  <c r="J116" i="9"/>
  <c r="BE116" i="9"/>
  <c r="BI115" i="9"/>
  <c r="BH115" i="9"/>
  <c r="BG115" i="9"/>
  <c r="BF115" i="9"/>
  <c r="T115" i="9"/>
  <c r="R115" i="9"/>
  <c r="P115" i="9"/>
  <c r="BK115" i="9"/>
  <c r="J115" i="9"/>
  <c r="BE115" i="9"/>
  <c r="BI113" i="9"/>
  <c r="BH113" i="9"/>
  <c r="BG113" i="9"/>
  <c r="BF113" i="9"/>
  <c r="T113" i="9"/>
  <c r="R113" i="9"/>
  <c r="P113" i="9"/>
  <c r="BK113" i="9"/>
  <c r="J113" i="9"/>
  <c r="BE113" i="9"/>
  <c r="BI112" i="9"/>
  <c r="BH112" i="9"/>
  <c r="BG112" i="9"/>
  <c r="BF112" i="9"/>
  <c r="T112" i="9"/>
  <c r="R112" i="9"/>
  <c r="P112" i="9"/>
  <c r="BK112" i="9"/>
  <c r="J112" i="9"/>
  <c r="BE112" i="9"/>
  <c r="BI111" i="9"/>
  <c r="BH111" i="9"/>
  <c r="BG111" i="9"/>
  <c r="BF111" i="9"/>
  <c r="T111" i="9"/>
  <c r="R111" i="9"/>
  <c r="P111" i="9"/>
  <c r="BK111" i="9"/>
  <c r="J111" i="9"/>
  <c r="BE111" i="9"/>
  <c r="BI110" i="9"/>
  <c r="BH110" i="9"/>
  <c r="BG110" i="9"/>
  <c r="BF110" i="9"/>
  <c r="T110" i="9"/>
  <c r="R110" i="9"/>
  <c r="P110" i="9"/>
  <c r="BK110" i="9"/>
  <c r="J110" i="9"/>
  <c r="BE110" i="9"/>
  <c r="BI109" i="9"/>
  <c r="BH109" i="9"/>
  <c r="BG109" i="9"/>
  <c r="BF109" i="9"/>
  <c r="T109" i="9"/>
  <c r="R109" i="9"/>
  <c r="P109" i="9"/>
  <c r="BK109" i="9"/>
  <c r="J109" i="9"/>
  <c r="BE109" i="9"/>
  <c r="BI108" i="9"/>
  <c r="BH108" i="9"/>
  <c r="BG108" i="9"/>
  <c r="BF108" i="9"/>
  <c r="T108" i="9"/>
  <c r="R108" i="9"/>
  <c r="P108" i="9"/>
  <c r="BK108" i="9"/>
  <c r="J108" i="9"/>
  <c r="BE108" i="9"/>
  <c r="BI107" i="9"/>
  <c r="BH107" i="9"/>
  <c r="BG107" i="9"/>
  <c r="BF107" i="9"/>
  <c r="T107" i="9"/>
  <c r="R107" i="9"/>
  <c r="P107" i="9"/>
  <c r="BK107" i="9"/>
  <c r="J107" i="9"/>
  <c r="BE107" i="9"/>
  <c r="BI106" i="9"/>
  <c r="BH106" i="9"/>
  <c r="BG106" i="9"/>
  <c r="BF106" i="9"/>
  <c r="T106" i="9"/>
  <c r="R106" i="9"/>
  <c r="P106" i="9"/>
  <c r="BK106" i="9"/>
  <c r="J106" i="9"/>
  <c r="BE106" i="9"/>
  <c r="BI105" i="9"/>
  <c r="BH105" i="9"/>
  <c r="BG105" i="9"/>
  <c r="BF105" i="9"/>
  <c r="T105" i="9"/>
  <c r="T104" i="9"/>
  <c r="T103" i="9" s="1"/>
  <c r="R105" i="9"/>
  <c r="P105" i="9"/>
  <c r="P104" i="9"/>
  <c r="P103" i="9" s="1"/>
  <c r="BK105" i="9"/>
  <c r="J105" i="9"/>
  <c r="BE105" i="9"/>
  <c r="BI99" i="9"/>
  <c r="BH99" i="9"/>
  <c r="BG99" i="9"/>
  <c r="BF99" i="9"/>
  <c r="T99" i="9"/>
  <c r="R99" i="9"/>
  <c r="P99" i="9"/>
  <c r="BK99" i="9"/>
  <c r="J99" i="9"/>
  <c r="BE99" i="9"/>
  <c r="BI97" i="9"/>
  <c r="BH97" i="9"/>
  <c r="BG97" i="9"/>
  <c r="BF97" i="9"/>
  <c r="T97" i="9"/>
  <c r="R97" i="9"/>
  <c r="P97" i="9"/>
  <c r="BK97" i="9"/>
  <c r="J97" i="9"/>
  <c r="BE97" i="9"/>
  <c r="BI96" i="9"/>
  <c r="BH96" i="9"/>
  <c r="BG96" i="9"/>
  <c r="BF96" i="9"/>
  <c r="T96" i="9"/>
  <c r="R96" i="9"/>
  <c r="P96" i="9"/>
  <c r="BK96" i="9"/>
  <c r="J96" i="9"/>
  <c r="BE96" i="9"/>
  <c r="BI94" i="9"/>
  <c r="BH94" i="9"/>
  <c r="BG94" i="9"/>
  <c r="BF94" i="9"/>
  <c r="T94" i="9"/>
  <c r="R94" i="9"/>
  <c r="P94" i="9"/>
  <c r="BK94" i="9"/>
  <c r="J94" i="9"/>
  <c r="BE94" i="9"/>
  <c r="BI93" i="9"/>
  <c r="F39" i="9"/>
  <c r="BD64" i="1" s="1"/>
  <c r="BH93" i="9"/>
  <c r="BG93" i="9"/>
  <c r="F37" i="9"/>
  <c r="BB64" i="1" s="1"/>
  <c r="BF93" i="9"/>
  <c r="T93" i="9"/>
  <c r="T92" i="9"/>
  <c r="T91" i="9" s="1"/>
  <c r="T90" i="9"/>
  <c r="R93" i="9"/>
  <c r="R92" i="9"/>
  <c r="R91" i="9" s="1"/>
  <c r="P93" i="9"/>
  <c r="P92" i="9"/>
  <c r="P91" i="9" s="1"/>
  <c r="P90" i="9"/>
  <c r="AU64" i="1" s="1"/>
  <c r="BK93" i="9"/>
  <c r="J93" i="9"/>
  <c r="BE93" i="9" s="1"/>
  <c r="J35" i="9" s="1"/>
  <c r="AV64" i="1" s="1"/>
  <c r="F35" i="9"/>
  <c r="AZ64" i="1" s="1"/>
  <c r="J87" i="9"/>
  <c r="J86" i="9"/>
  <c r="F86" i="9"/>
  <c r="F84" i="9"/>
  <c r="E82" i="9"/>
  <c r="J59" i="9"/>
  <c r="J58" i="9"/>
  <c r="F58" i="9"/>
  <c r="F56" i="9"/>
  <c r="E54" i="9"/>
  <c r="J20" i="9"/>
  <c r="E20" i="9"/>
  <c r="F87" i="9" s="1"/>
  <c r="J19" i="9"/>
  <c r="J14" i="9"/>
  <c r="J84" i="9" s="1"/>
  <c r="J56" i="9"/>
  <c r="E7" i="9"/>
  <c r="E78" i="9"/>
  <c r="E50" i="9"/>
  <c r="J39" i="8"/>
  <c r="J38" i="8"/>
  <c r="AY63" i="1"/>
  <c r="J37" i="8"/>
  <c r="AX63" i="1"/>
  <c r="BI236" i="8"/>
  <c r="BH236" i="8"/>
  <c r="BG236" i="8"/>
  <c r="BF236" i="8"/>
  <c r="T236" i="8"/>
  <c r="R236" i="8"/>
  <c r="P236" i="8"/>
  <c r="BK236" i="8"/>
  <c r="J236" i="8"/>
  <c r="BE236" i="8"/>
  <c r="BI235" i="8"/>
  <c r="BH235" i="8"/>
  <c r="BG235" i="8"/>
  <c r="BF235" i="8"/>
  <c r="T235" i="8"/>
  <c r="T234" i="8"/>
  <c r="R235" i="8"/>
  <c r="R234" i="8"/>
  <c r="P235" i="8"/>
  <c r="P234" i="8"/>
  <c r="BK235" i="8"/>
  <c r="BK234" i="8"/>
  <c r="J234" i="8" s="1"/>
  <c r="J235" i="8"/>
  <c r="BE235" i="8" s="1"/>
  <c r="J72" i="8"/>
  <c r="BI232" i="8"/>
  <c r="BH232" i="8"/>
  <c r="BG232" i="8"/>
  <c r="BF232" i="8"/>
  <c r="T232" i="8"/>
  <c r="R232" i="8"/>
  <c r="P232" i="8"/>
  <c r="BK232" i="8"/>
  <c r="J232" i="8"/>
  <c r="BE232" i="8"/>
  <c r="BI231" i="8"/>
  <c r="BH231" i="8"/>
  <c r="BG231" i="8"/>
  <c r="BF231" i="8"/>
  <c r="T231" i="8"/>
  <c r="R231" i="8"/>
  <c r="P231" i="8"/>
  <c r="BK231" i="8"/>
  <c r="J231" i="8"/>
  <c r="BE231" i="8"/>
  <c r="BI229" i="8"/>
  <c r="BH229" i="8"/>
  <c r="BG229" i="8"/>
  <c r="BF229" i="8"/>
  <c r="T229" i="8"/>
  <c r="R229" i="8"/>
  <c r="P229" i="8"/>
  <c r="BK229" i="8"/>
  <c r="J229" i="8"/>
  <c r="BE229" i="8"/>
  <c r="BI227" i="8"/>
  <c r="BH227" i="8"/>
  <c r="BG227" i="8"/>
  <c r="BF227" i="8"/>
  <c r="T227" i="8"/>
  <c r="R227" i="8"/>
  <c r="P227" i="8"/>
  <c r="BK227" i="8"/>
  <c r="J227" i="8"/>
  <c r="BE227" i="8"/>
  <c r="BI226" i="8"/>
  <c r="BH226" i="8"/>
  <c r="BG226" i="8"/>
  <c r="BF226" i="8"/>
  <c r="T226" i="8"/>
  <c r="T225" i="8"/>
  <c r="R226" i="8"/>
  <c r="R225" i="8"/>
  <c r="P226" i="8"/>
  <c r="P225" i="8"/>
  <c r="BK226" i="8"/>
  <c r="BK225" i="8"/>
  <c r="J225" i="8" s="1"/>
  <c r="J226" i="8"/>
  <c r="BE226" i="8" s="1"/>
  <c r="J71" i="8"/>
  <c r="BI223" i="8"/>
  <c r="BH223" i="8"/>
  <c r="BG223" i="8"/>
  <c r="BF223" i="8"/>
  <c r="T223" i="8"/>
  <c r="R223" i="8"/>
  <c r="P223" i="8"/>
  <c r="BK223" i="8"/>
  <c r="J223" i="8"/>
  <c r="BE223" i="8"/>
  <c r="BI221" i="8"/>
  <c r="BH221" i="8"/>
  <c r="BG221" i="8"/>
  <c r="BF221" i="8"/>
  <c r="T221" i="8"/>
  <c r="R221" i="8"/>
  <c r="P221" i="8"/>
  <c r="BK221" i="8"/>
  <c r="J221" i="8"/>
  <c r="BE221" i="8"/>
  <c r="BI219" i="8"/>
  <c r="BH219" i="8"/>
  <c r="BG219" i="8"/>
  <c r="BF219" i="8"/>
  <c r="T219" i="8"/>
  <c r="R219" i="8"/>
  <c r="P219" i="8"/>
  <c r="BK219" i="8"/>
  <c r="J219" i="8"/>
  <c r="BE219" i="8"/>
  <c r="BI218" i="8"/>
  <c r="BH218" i="8"/>
  <c r="BG218" i="8"/>
  <c r="BF218" i="8"/>
  <c r="T218" i="8"/>
  <c r="R218" i="8"/>
  <c r="P218" i="8"/>
  <c r="BK218" i="8"/>
  <c r="J218" i="8"/>
  <c r="BE218" i="8"/>
  <c r="BI217" i="8"/>
  <c r="BH217" i="8"/>
  <c r="BG217" i="8"/>
  <c r="BF217" i="8"/>
  <c r="T217" i="8"/>
  <c r="R217" i="8"/>
  <c r="P217" i="8"/>
  <c r="BK217" i="8"/>
  <c r="J217" i="8"/>
  <c r="BE217" i="8"/>
  <c r="BI213" i="8"/>
  <c r="BH213" i="8"/>
  <c r="BG213" i="8"/>
  <c r="BF213" i="8"/>
  <c r="T213" i="8"/>
  <c r="T212" i="8"/>
  <c r="R213" i="8"/>
  <c r="R212" i="8"/>
  <c r="P213" i="8"/>
  <c r="P212" i="8"/>
  <c r="BK213" i="8"/>
  <c r="BK212" i="8"/>
  <c r="J212" i="8" s="1"/>
  <c r="J213" i="8"/>
  <c r="BE213" i="8" s="1"/>
  <c r="J70" i="8"/>
  <c r="BI211" i="8"/>
  <c r="BH211" i="8"/>
  <c r="BG211" i="8"/>
  <c r="BF211" i="8"/>
  <c r="T211" i="8"/>
  <c r="R211" i="8"/>
  <c r="P211" i="8"/>
  <c r="BK211" i="8"/>
  <c r="J211" i="8"/>
  <c r="BE211" i="8"/>
  <c r="BI210" i="8"/>
  <c r="BH210" i="8"/>
  <c r="BG210" i="8"/>
  <c r="BF210" i="8"/>
  <c r="T210" i="8"/>
  <c r="R210" i="8"/>
  <c r="P210" i="8"/>
  <c r="BK210" i="8"/>
  <c r="J210" i="8"/>
  <c r="BE210" i="8"/>
  <c r="BI209" i="8"/>
  <c r="BH209" i="8"/>
  <c r="BG209" i="8"/>
  <c r="BF209" i="8"/>
  <c r="T209" i="8"/>
  <c r="R209" i="8"/>
  <c r="P209" i="8"/>
  <c r="BK209" i="8"/>
  <c r="J209" i="8"/>
  <c r="BE209" i="8"/>
  <c r="BI208" i="8"/>
  <c r="BH208" i="8"/>
  <c r="BG208" i="8"/>
  <c r="BF208" i="8"/>
  <c r="T208" i="8"/>
  <c r="R208" i="8"/>
  <c r="P208" i="8"/>
  <c r="BK208" i="8"/>
  <c r="J208" i="8"/>
  <c r="BE208" i="8"/>
  <c r="BI207" i="8"/>
  <c r="BH207" i="8"/>
  <c r="BG207" i="8"/>
  <c r="BF207" i="8"/>
  <c r="T207" i="8"/>
  <c r="R207" i="8"/>
  <c r="P207" i="8"/>
  <c r="BK207" i="8"/>
  <c r="J207" i="8"/>
  <c r="BE207" i="8"/>
  <c r="BI206" i="8"/>
  <c r="BH206" i="8"/>
  <c r="BG206" i="8"/>
  <c r="BF206" i="8"/>
  <c r="T206" i="8"/>
  <c r="R206" i="8"/>
  <c r="P206" i="8"/>
  <c r="BK206" i="8"/>
  <c r="J206" i="8"/>
  <c r="BE206" i="8"/>
  <c r="BI205" i="8"/>
  <c r="BH205" i="8"/>
  <c r="BG205" i="8"/>
  <c r="BF205" i="8"/>
  <c r="T205" i="8"/>
  <c r="R205" i="8"/>
  <c r="P205" i="8"/>
  <c r="BK205" i="8"/>
  <c r="J205" i="8"/>
  <c r="BE205" i="8"/>
  <c r="BI204" i="8"/>
  <c r="BH204" i="8"/>
  <c r="BG204" i="8"/>
  <c r="BF204" i="8"/>
  <c r="T204" i="8"/>
  <c r="R204" i="8"/>
  <c r="P204" i="8"/>
  <c r="BK204" i="8"/>
  <c r="J204" i="8"/>
  <c r="BE204" i="8"/>
  <c r="BI203" i="8"/>
  <c r="BH203" i="8"/>
  <c r="BG203" i="8"/>
  <c r="BF203" i="8"/>
  <c r="T203" i="8"/>
  <c r="R203" i="8"/>
  <c r="P203" i="8"/>
  <c r="BK203" i="8"/>
  <c r="J203" i="8"/>
  <c r="BE203" i="8"/>
  <c r="BI202" i="8"/>
  <c r="BH202" i="8"/>
  <c r="BG202" i="8"/>
  <c r="BF202" i="8"/>
  <c r="T202" i="8"/>
  <c r="R202" i="8"/>
  <c r="P202" i="8"/>
  <c r="BK202" i="8"/>
  <c r="J202" i="8"/>
  <c r="BE202" i="8"/>
  <c r="BI201" i="8"/>
  <c r="BH201" i="8"/>
  <c r="BG201" i="8"/>
  <c r="BF201" i="8"/>
  <c r="T201" i="8"/>
  <c r="R201" i="8"/>
  <c r="P201" i="8"/>
  <c r="BK201" i="8"/>
  <c r="J201" i="8"/>
  <c r="BE201" i="8"/>
  <c r="BI200" i="8"/>
  <c r="BH200" i="8"/>
  <c r="BG200" i="8"/>
  <c r="BF200" i="8"/>
  <c r="T200" i="8"/>
  <c r="R200" i="8"/>
  <c r="P200" i="8"/>
  <c r="BK200" i="8"/>
  <c r="J200" i="8"/>
  <c r="BE200" i="8"/>
  <c r="BI199" i="8"/>
  <c r="BH199" i="8"/>
  <c r="BG199" i="8"/>
  <c r="BF199" i="8"/>
  <c r="T199" i="8"/>
  <c r="R199" i="8"/>
  <c r="P199" i="8"/>
  <c r="BK199" i="8"/>
  <c r="J199" i="8"/>
  <c r="BE199" i="8"/>
  <c r="BI198" i="8"/>
  <c r="BH198" i="8"/>
  <c r="BG198" i="8"/>
  <c r="BF198" i="8"/>
  <c r="T198" i="8"/>
  <c r="R198" i="8"/>
  <c r="P198" i="8"/>
  <c r="BK198" i="8"/>
  <c r="J198" i="8"/>
  <c r="BE198" i="8"/>
  <c r="BI197" i="8"/>
  <c r="BH197" i="8"/>
  <c r="BG197" i="8"/>
  <c r="BF197" i="8"/>
  <c r="T197" i="8"/>
  <c r="R197" i="8"/>
  <c r="P197" i="8"/>
  <c r="BK197" i="8"/>
  <c r="J197" i="8"/>
  <c r="BE197" i="8"/>
  <c r="BI195" i="8"/>
  <c r="BH195" i="8"/>
  <c r="BG195" i="8"/>
  <c r="BF195" i="8"/>
  <c r="T195" i="8"/>
  <c r="R195" i="8"/>
  <c r="P195" i="8"/>
  <c r="BK195" i="8"/>
  <c r="J195" i="8"/>
  <c r="BE195" i="8"/>
  <c r="BI194" i="8"/>
  <c r="BH194" i="8"/>
  <c r="BG194" i="8"/>
  <c r="BF194" i="8"/>
  <c r="T194" i="8"/>
  <c r="R194" i="8"/>
  <c r="P194" i="8"/>
  <c r="BK194" i="8"/>
  <c r="J194" i="8"/>
  <c r="BE194" i="8"/>
  <c r="BI192" i="8"/>
  <c r="BH192" i="8"/>
  <c r="BG192" i="8"/>
  <c r="BF192" i="8"/>
  <c r="T192" i="8"/>
  <c r="R192" i="8"/>
  <c r="P192" i="8"/>
  <c r="BK192" i="8"/>
  <c r="J192" i="8"/>
  <c r="BE192" i="8"/>
  <c r="BI190" i="8"/>
  <c r="BH190" i="8"/>
  <c r="BG190" i="8"/>
  <c r="BF190" i="8"/>
  <c r="T190" i="8"/>
  <c r="R190" i="8"/>
  <c r="P190" i="8"/>
  <c r="BK190" i="8"/>
  <c r="J190" i="8"/>
  <c r="BE190" i="8"/>
  <c r="BI189" i="8"/>
  <c r="BH189" i="8"/>
  <c r="BG189" i="8"/>
  <c r="BF189" i="8"/>
  <c r="T189" i="8"/>
  <c r="R189" i="8"/>
  <c r="P189" i="8"/>
  <c r="BK189" i="8"/>
  <c r="J189" i="8"/>
  <c r="BE189" i="8"/>
  <c r="BI187" i="8"/>
  <c r="BH187" i="8"/>
  <c r="BG187" i="8"/>
  <c r="BF187" i="8"/>
  <c r="T187" i="8"/>
  <c r="R187" i="8"/>
  <c r="P187" i="8"/>
  <c r="BK187" i="8"/>
  <c r="J187" i="8"/>
  <c r="BE187" i="8"/>
  <c r="BI185" i="8"/>
  <c r="BH185" i="8"/>
  <c r="BG185" i="8"/>
  <c r="BF185" i="8"/>
  <c r="T185" i="8"/>
  <c r="R185" i="8"/>
  <c r="P185" i="8"/>
  <c r="BK185" i="8"/>
  <c r="J185" i="8"/>
  <c r="BE185" i="8"/>
  <c r="BI183" i="8"/>
  <c r="BH183" i="8"/>
  <c r="BG183" i="8"/>
  <c r="BF183" i="8"/>
  <c r="T183" i="8"/>
  <c r="R183" i="8"/>
  <c r="P183" i="8"/>
  <c r="BK183" i="8"/>
  <c r="J183" i="8"/>
  <c r="BE183" i="8"/>
  <c r="BI182" i="8"/>
  <c r="BH182" i="8"/>
  <c r="BG182" i="8"/>
  <c r="BF182" i="8"/>
  <c r="T182" i="8"/>
  <c r="R182" i="8"/>
  <c r="P182" i="8"/>
  <c r="BK182" i="8"/>
  <c r="J182" i="8"/>
  <c r="BE182" i="8"/>
  <c r="BI181" i="8"/>
  <c r="BH181" i="8"/>
  <c r="BG181" i="8"/>
  <c r="BF181" i="8"/>
  <c r="T181" i="8"/>
  <c r="R181" i="8"/>
  <c r="P181" i="8"/>
  <c r="BK181" i="8"/>
  <c r="J181" i="8"/>
  <c r="BE181" i="8"/>
  <c r="BI179" i="8"/>
  <c r="BH179" i="8"/>
  <c r="BG179" i="8"/>
  <c r="BF179" i="8"/>
  <c r="T179" i="8"/>
  <c r="R179" i="8"/>
  <c r="P179" i="8"/>
  <c r="BK179" i="8"/>
  <c r="J179" i="8"/>
  <c r="BE179" i="8"/>
  <c r="BI177" i="8"/>
  <c r="BH177" i="8"/>
  <c r="BG177" i="8"/>
  <c r="BF177" i="8"/>
  <c r="T177" i="8"/>
  <c r="R177" i="8"/>
  <c r="P177" i="8"/>
  <c r="BK177" i="8"/>
  <c r="J177" i="8"/>
  <c r="BE177" i="8"/>
  <c r="BI175" i="8"/>
  <c r="BH175" i="8"/>
  <c r="BG175" i="8"/>
  <c r="BF175" i="8"/>
  <c r="T175" i="8"/>
  <c r="R175" i="8"/>
  <c r="P175" i="8"/>
  <c r="BK175" i="8"/>
  <c r="J175" i="8"/>
  <c r="BE175" i="8"/>
  <c r="BI174" i="8"/>
  <c r="BH174" i="8"/>
  <c r="BG174" i="8"/>
  <c r="BF174" i="8"/>
  <c r="T174" i="8"/>
  <c r="R174" i="8"/>
  <c r="P174" i="8"/>
  <c r="BK174" i="8"/>
  <c r="J174" i="8"/>
  <c r="BE174" i="8"/>
  <c r="BI169" i="8"/>
  <c r="BH169" i="8"/>
  <c r="BG169" i="8"/>
  <c r="BF169" i="8"/>
  <c r="T169" i="8"/>
  <c r="R169" i="8"/>
  <c r="P169" i="8"/>
  <c r="BK169" i="8"/>
  <c r="J169" i="8"/>
  <c r="BE169" i="8"/>
  <c r="BI164" i="8"/>
  <c r="BH164" i="8"/>
  <c r="BG164" i="8"/>
  <c r="BF164" i="8"/>
  <c r="T164" i="8"/>
  <c r="R164" i="8"/>
  <c r="P164" i="8"/>
  <c r="BK164" i="8"/>
  <c r="J164" i="8"/>
  <c r="BE164" i="8"/>
  <c r="BI163" i="8"/>
  <c r="BH163" i="8"/>
  <c r="BG163" i="8"/>
  <c r="BF163" i="8"/>
  <c r="T163" i="8"/>
  <c r="T162" i="8"/>
  <c r="R163" i="8"/>
  <c r="R162" i="8"/>
  <c r="P163" i="8"/>
  <c r="P162" i="8"/>
  <c r="BK163" i="8"/>
  <c r="BK162" i="8"/>
  <c r="J162" i="8" s="1"/>
  <c r="J163" i="8"/>
  <c r="BE163" i="8" s="1"/>
  <c r="J69" i="8"/>
  <c r="BI160" i="8"/>
  <c r="BH160" i="8"/>
  <c r="BG160" i="8"/>
  <c r="BF160" i="8"/>
  <c r="T160" i="8"/>
  <c r="R160" i="8"/>
  <c r="P160" i="8"/>
  <c r="BK160" i="8"/>
  <c r="J160" i="8"/>
  <c r="BE160" i="8"/>
  <c r="BI159" i="8"/>
  <c r="BH159" i="8"/>
  <c r="BG159" i="8"/>
  <c r="BF159" i="8"/>
  <c r="T159" i="8"/>
  <c r="T158" i="8"/>
  <c r="R159" i="8"/>
  <c r="R158" i="8"/>
  <c r="P159" i="8"/>
  <c r="P158" i="8"/>
  <c r="BK159" i="8"/>
  <c r="BK158" i="8"/>
  <c r="J158" i="8" s="1"/>
  <c r="J159" i="8"/>
  <c r="BE159" i="8" s="1"/>
  <c r="J68" i="8"/>
  <c r="BI152" i="8"/>
  <c r="BH152" i="8"/>
  <c r="BG152" i="8"/>
  <c r="BF152" i="8"/>
  <c r="T152" i="8"/>
  <c r="R152" i="8"/>
  <c r="P152" i="8"/>
  <c r="BK152" i="8"/>
  <c r="J152" i="8"/>
  <c r="BE152" i="8"/>
  <c r="BI151" i="8"/>
  <c r="BH151" i="8"/>
  <c r="BG151" i="8"/>
  <c r="BF151" i="8"/>
  <c r="T151" i="8"/>
  <c r="R151" i="8"/>
  <c r="P151" i="8"/>
  <c r="BK151" i="8"/>
  <c r="J151" i="8"/>
  <c r="BE151" i="8"/>
  <c r="BI149" i="8"/>
  <c r="BH149" i="8"/>
  <c r="BG149" i="8"/>
  <c r="BF149" i="8"/>
  <c r="T149" i="8"/>
  <c r="T148" i="8"/>
  <c r="R149" i="8"/>
  <c r="R148" i="8"/>
  <c r="P149" i="8"/>
  <c r="P148" i="8"/>
  <c r="BK149" i="8"/>
  <c r="BK148" i="8"/>
  <c r="J148" i="8" s="1"/>
  <c r="J149" i="8"/>
  <c r="BE149" i="8" s="1"/>
  <c r="J67" i="8"/>
  <c r="BI144" i="8"/>
  <c r="BH144" i="8"/>
  <c r="BG144" i="8"/>
  <c r="BF144" i="8"/>
  <c r="T144" i="8"/>
  <c r="T143" i="8"/>
  <c r="R144" i="8"/>
  <c r="R143" i="8"/>
  <c r="P144" i="8"/>
  <c r="P143" i="8"/>
  <c r="BK144" i="8"/>
  <c r="BK143" i="8"/>
  <c r="J143" i="8" s="1"/>
  <c r="J144" i="8"/>
  <c r="BE144" i="8" s="1"/>
  <c r="J66" i="8"/>
  <c r="BI141" i="8"/>
  <c r="BH141" i="8"/>
  <c r="BG141" i="8"/>
  <c r="BF141" i="8"/>
  <c r="T141" i="8"/>
  <c r="R141" i="8"/>
  <c r="P141" i="8"/>
  <c r="BK141" i="8"/>
  <c r="J141" i="8"/>
  <c r="BE141" i="8"/>
  <c r="BI135" i="8"/>
  <c r="BH135" i="8"/>
  <c r="BG135" i="8"/>
  <c r="BF135" i="8"/>
  <c r="T135" i="8"/>
  <c r="R135" i="8"/>
  <c r="P135" i="8"/>
  <c r="BK135" i="8"/>
  <c r="J135" i="8"/>
  <c r="BE135" i="8"/>
  <c r="BI131" i="8"/>
  <c r="BH131" i="8"/>
  <c r="BG131" i="8"/>
  <c r="BF131" i="8"/>
  <c r="T131" i="8"/>
  <c r="R131" i="8"/>
  <c r="P131" i="8"/>
  <c r="BK131" i="8"/>
  <c r="J131" i="8"/>
  <c r="BE131" i="8"/>
  <c r="BI129" i="8"/>
  <c r="BH129" i="8"/>
  <c r="BG129" i="8"/>
  <c r="BF129" i="8"/>
  <c r="T129" i="8"/>
  <c r="R129" i="8"/>
  <c r="P129" i="8"/>
  <c r="BK129" i="8"/>
  <c r="J129" i="8"/>
  <c r="BE129" i="8"/>
  <c r="BI128" i="8"/>
  <c r="BH128" i="8"/>
  <c r="BG128" i="8"/>
  <c r="BF128" i="8"/>
  <c r="T128" i="8"/>
  <c r="R128" i="8"/>
  <c r="P128" i="8"/>
  <c r="BK128" i="8"/>
  <c r="J128" i="8"/>
  <c r="BE128" i="8"/>
  <c r="BI122" i="8"/>
  <c r="BH122" i="8"/>
  <c r="BG122" i="8"/>
  <c r="BF122" i="8"/>
  <c r="T122" i="8"/>
  <c r="R122" i="8"/>
  <c r="P122" i="8"/>
  <c r="BK122" i="8"/>
  <c r="J122" i="8"/>
  <c r="BE122" i="8"/>
  <c r="BI121" i="8"/>
  <c r="BH121" i="8"/>
  <c r="BG121" i="8"/>
  <c r="BF121" i="8"/>
  <c r="T121" i="8"/>
  <c r="R121" i="8"/>
  <c r="P121" i="8"/>
  <c r="BK121" i="8"/>
  <c r="J121" i="8"/>
  <c r="BE121" i="8"/>
  <c r="BI120" i="8"/>
  <c r="BH120" i="8"/>
  <c r="BG120" i="8"/>
  <c r="BF120" i="8"/>
  <c r="T120" i="8"/>
  <c r="R120" i="8"/>
  <c r="P120" i="8"/>
  <c r="BK120" i="8"/>
  <c r="J120" i="8"/>
  <c r="BE120" i="8"/>
  <c r="BI115" i="8"/>
  <c r="BH115" i="8"/>
  <c r="BG115" i="8"/>
  <c r="BF115" i="8"/>
  <c r="T115" i="8"/>
  <c r="R115" i="8"/>
  <c r="P115" i="8"/>
  <c r="BK115" i="8"/>
  <c r="J115" i="8"/>
  <c r="BE115" i="8"/>
  <c r="BI114" i="8"/>
  <c r="BH114" i="8"/>
  <c r="BG114" i="8"/>
  <c r="BF114" i="8"/>
  <c r="T114" i="8"/>
  <c r="R114" i="8"/>
  <c r="P114" i="8"/>
  <c r="BK114" i="8"/>
  <c r="J114" i="8"/>
  <c r="BE114" i="8"/>
  <c r="BI113" i="8"/>
  <c r="BH113" i="8"/>
  <c r="BG113" i="8"/>
  <c r="BF113" i="8"/>
  <c r="T113" i="8"/>
  <c r="R113" i="8"/>
  <c r="P113" i="8"/>
  <c r="BK113" i="8"/>
  <c r="J113" i="8"/>
  <c r="BE113" i="8"/>
  <c r="BI106" i="8"/>
  <c r="BH106" i="8"/>
  <c r="BG106" i="8"/>
  <c r="BF106" i="8"/>
  <c r="T106" i="8"/>
  <c r="R106" i="8"/>
  <c r="P106" i="8"/>
  <c r="BK106" i="8"/>
  <c r="J106" i="8"/>
  <c r="BE106" i="8"/>
  <c r="BI102" i="8"/>
  <c r="BH102" i="8"/>
  <c r="BG102" i="8"/>
  <c r="BF102" i="8"/>
  <c r="T102" i="8"/>
  <c r="R102" i="8"/>
  <c r="P102" i="8"/>
  <c r="BK102" i="8"/>
  <c r="J102" i="8"/>
  <c r="BE102" i="8"/>
  <c r="BI100" i="8"/>
  <c r="BH100" i="8"/>
  <c r="BG100" i="8"/>
  <c r="BF100" i="8"/>
  <c r="T100" i="8"/>
  <c r="R100" i="8"/>
  <c r="P100" i="8"/>
  <c r="BK100" i="8"/>
  <c r="J100" i="8"/>
  <c r="BE100" i="8"/>
  <c r="BI98" i="8"/>
  <c r="BH98" i="8"/>
  <c r="BG98" i="8"/>
  <c r="BF98" i="8"/>
  <c r="T98" i="8"/>
  <c r="R98" i="8"/>
  <c r="R96" i="8" s="1"/>
  <c r="R95" i="8" s="1"/>
  <c r="R94" i="8" s="1"/>
  <c r="P98" i="8"/>
  <c r="BK98" i="8"/>
  <c r="J98" i="8"/>
  <c r="BE98" i="8"/>
  <c r="BI97" i="8"/>
  <c r="F39" i="8"/>
  <c r="BD63" i="1" s="1"/>
  <c r="BH97" i="8"/>
  <c r="BG97" i="8"/>
  <c r="F37" i="8"/>
  <c r="BB63" i="1" s="1"/>
  <c r="BF97" i="8"/>
  <c r="T97" i="8"/>
  <c r="T96" i="8"/>
  <c r="R97" i="8"/>
  <c r="P97" i="8"/>
  <c r="P96" i="8"/>
  <c r="BK97" i="8"/>
  <c r="J97" i="8"/>
  <c r="BE97" i="8"/>
  <c r="J91" i="8"/>
  <c r="J90" i="8"/>
  <c r="F90" i="8"/>
  <c r="F88" i="8"/>
  <c r="E86" i="8"/>
  <c r="J59" i="8"/>
  <c r="J58" i="8"/>
  <c r="F58" i="8"/>
  <c r="F56" i="8"/>
  <c r="E54" i="8"/>
  <c r="J20" i="8"/>
  <c r="E20" i="8"/>
  <c r="F91" i="8"/>
  <c r="F59" i="8"/>
  <c r="J19" i="8"/>
  <c r="J14" i="8"/>
  <c r="J88" i="8"/>
  <c r="J56" i="8"/>
  <c r="E7" i="8"/>
  <c r="E82" i="8" s="1"/>
  <c r="J39" i="7"/>
  <c r="J38" i="7"/>
  <c r="AY62" i="1" s="1"/>
  <c r="J37" i="7"/>
  <c r="AX62" i="1" s="1"/>
  <c r="BI177" i="7"/>
  <c r="BH177" i="7"/>
  <c r="BG177" i="7"/>
  <c r="BF177" i="7"/>
  <c r="T177" i="7"/>
  <c r="R177" i="7"/>
  <c r="P177" i="7"/>
  <c r="BK177" i="7"/>
  <c r="J177" i="7"/>
  <c r="BE177" i="7" s="1"/>
  <c r="BI176" i="7"/>
  <c r="BH176" i="7"/>
  <c r="BG176" i="7"/>
  <c r="BF176" i="7"/>
  <c r="T176" i="7"/>
  <c r="T175" i="7" s="1"/>
  <c r="T174" i="7" s="1"/>
  <c r="R176" i="7"/>
  <c r="R175" i="7"/>
  <c r="R174" i="7" s="1"/>
  <c r="P176" i="7"/>
  <c r="P175" i="7" s="1"/>
  <c r="P174" i="7" s="1"/>
  <c r="BK176" i="7"/>
  <c r="BK175" i="7"/>
  <c r="J175" i="7" s="1"/>
  <c r="BK174" i="7"/>
  <c r="J174" i="7" s="1"/>
  <c r="J71" i="7" s="1"/>
  <c r="J176" i="7"/>
  <c r="BE176" i="7" s="1"/>
  <c r="J72" i="7"/>
  <c r="BI173" i="7"/>
  <c r="BH173" i="7"/>
  <c r="BG173" i="7"/>
  <c r="BF173" i="7"/>
  <c r="T173" i="7"/>
  <c r="R173" i="7"/>
  <c r="P173" i="7"/>
  <c r="BK173" i="7"/>
  <c r="J173" i="7"/>
  <c r="BE173" i="7" s="1"/>
  <c r="BI172" i="7"/>
  <c r="BH172" i="7"/>
  <c r="BG172" i="7"/>
  <c r="BF172" i="7"/>
  <c r="T172" i="7"/>
  <c r="T171" i="7" s="1"/>
  <c r="R172" i="7"/>
  <c r="R171" i="7" s="1"/>
  <c r="P172" i="7"/>
  <c r="P171" i="7" s="1"/>
  <c r="BK172" i="7"/>
  <c r="BK171" i="7" s="1"/>
  <c r="J171" i="7"/>
  <c r="J70" i="7" s="1"/>
  <c r="J172" i="7"/>
  <c r="BE172" i="7"/>
  <c r="BI170" i="7"/>
  <c r="BH170" i="7"/>
  <c r="BG170" i="7"/>
  <c r="BF170" i="7"/>
  <c r="T170" i="7"/>
  <c r="R170" i="7"/>
  <c r="P170" i="7"/>
  <c r="BK170" i="7"/>
  <c r="J170" i="7"/>
  <c r="BE170" i="7" s="1"/>
  <c r="BI169" i="7"/>
  <c r="BH169" i="7"/>
  <c r="BG169" i="7"/>
  <c r="BF169" i="7"/>
  <c r="T169" i="7"/>
  <c r="R169" i="7"/>
  <c r="P169" i="7"/>
  <c r="BK169" i="7"/>
  <c r="J169" i="7"/>
  <c r="BE169" i="7" s="1"/>
  <c r="BI167" i="7"/>
  <c r="BH167" i="7"/>
  <c r="BG167" i="7"/>
  <c r="BF167" i="7"/>
  <c r="T167" i="7"/>
  <c r="R167" i="7"/>
  <c r="P167" i="7"/>
  <c r="BK167" i="7"/>
  <c r="J167" i="7"/>
  <c r="BE167" i="7" s="1"/>
  <c r="BI165" i="7"/>
  <c r="BH165" i="7"/>
  <c r="BG165" i="7"/>
  <c r="BF165" i="7"/>
  <c r="T165" i="7"/>
  <c r="R165" i="7"/>
  <c r="P165" i="7"/>
  <c r="BK165" i="7"/>
  <c r="J165" i="7"/>
  <c r="BE165" i="7" s="1"/>
  <c r="BI164" i="7"/>
  <c r="BH164" i="7"/>
  <c r="BG164" i="7"/>
  <c r="BF164" i="7"/>
  <c r="T164" i="7"/>
  <c r="R164" i="7"/>
  <c r="R163" i="7" s="1"/>
  <c r="P164" i="7"/>
  <c r="BK164" i="7"/>
  <c r="BK163" i="7" s="1"/>
  <c r="J163" i="7" s="1"/>
  <c r="J69" i="7" s="1"/>
  <c r="J164" i="7"/>
  <c r="BE164" i="7"/>
  <c r="BI162" i="7"/>
  <c r="BH162" i="7"/>
  <c r="BG162" i="7"/>
  <c r="BF162" i="7"/>
  <c r="T162" i="7"/>
  <c r="R162" i="7"/>
  <c r="P162" i="7"/>
  <c r="BK162" i="7"/>
  <c r="J162" i="7"/>
  <c r="BE162" i="7" s="1"/>
  <c r="BI161" i="7"/>
  <c r="BH161" i="7"/>
  <c r="BG161" i="7"/>
  <c r="BF161" i="7"/>
  <c r="T161" i="7"/>
  <c r="R161" i="7"/>
  <c r="P161" i="7"/>
  <c r="BK161" i="7"/>
  <c r="J161" i="7"/>
  <c r="BE161" i="7" s="1"/>
  <c r="BI160" i="7"/>
  <c r="BH160" i="7"/>
  <c r="BG160" i="7"/>
  <c r="BF160" i="7"/>
  <c r="T160" i="7"/>
  <c r="R160" i="7"/>
  <c r="P160" i="7"/>
  <c r="BK160" i="7"/>
  <c r="J160" i="7"/>
  <c r="BE160" i="7" s="1"/>
  <c r="BI159" i="7"/>
  <c r="BH159" i="7"/>
  <c r="BG159" i="7"/>
  <c r="BF159" i="7"/>
  <c r="T159" i="7"/>
  <c r="R159" i="7"/>
  <c r="P159" i="7"/>
  <c r="BK159" i="7"/>
  <c r="J159" i="7"/>
  <c r="BE159" i="7" s="1"/>
  <c r="BI158" i="7"/>
  <c r="BH158" i="7"/>
  <c r="BG158" i="7"/>
  <c r="BF158" i="7"/>
  <c r="T158" i="7"/>
  <c r="R158" i="7"/>
  <c r="P158" i="7"/>
  <c r="BK158" i="7"/>
  <c r="J158" i="7"/>
  <c r="BE158" i="7" s="1"/>
  <c r="BI157" i="7"/>
  <c r="BH157" i="7"/>
  <c r="BG157" i="7"/>
  <c r="BF157" i="7"/>
  <c r="T157" i="7"/>
  <c r="R157" i="7"/>
  <c r="P157" i="7"/>
  <c r="BK157" i="7"/>
  <c r="J157" i="7"/>
  <c r="BE157" i="7" s="1"/>
  <c r="BI156" i="7"/>
  <c r="BH156" i="7"/>
  <c r="BG156" i="7"/>
  <c r="BF156" i="7"/>
  <c r="T156" i="7"/>
  <c r="R156" i="7"/>
  <c r="P156" i="7"/>
  <c r="BK156" i="7"/>
  <c r="J156" i="7"/>
  <c r="BE156" i="7" s="1"/>
  <c r="BI155" i="7"/>
  <c r="BH155" i="7"/>
  <c r="BG155" i="7"/>
  <c r="BF155" i="7"/>
  <c r="T155" i="7"/>
  <c r="R155" i="7"/>
  <c r="P155" i="7"/>
  <c r="BK155" i="7"/>
  <c r="J155" i="7"/>
  <c r="BE155" i="7" s="1"/>
  <c r="BI154" i="7"/>
  <c r="BH154" i="7"/>
  <c r="BG154" i="7"/>
  <c r="BF154" i="7"/>
  <c r="T154" i="7"/>
  <c r="R154" i="7"/>
  <c r="P154" i="7"/>
  <c r="BK154" i="7"/>
  <c r="J154" i="7"/>
  <c r="BE154" i="7" s="1"/>
  <c r="BI153" i="7"/>
  <c r="BH153" i="7"/>
  <c r="BG153" i="7"/>
  <c r="BF153" i="7"/>
  <c r="T153" i="7"/>
  <c r="R153" i="7"/>
  <c r="R152" i="7" s="1"/>
  <c r="P153" i="7"/>
  <c r="BK153" i="7"/>
  <c r="BK152" i="7" s="1"/>
  <c r="J152" i="7" s="1"/>
  <c r="J68" i="7" s="1"/>
  <c r="J153" i="7"/>
  <c r="BE153" i="7"/>
  <c r="BI151" i="7"/>
  <c r="BH151" i="7"/>
  <c r="BG151" i="7"/>
  <c r="BF151" i="7"/>
  <c r="T151" i="7"/>
  <c r="R151" i="7"/>
  <c r="P151" i="7"/>
  <c r="BK151" i="7"/>
  <c r="J151" i="7"/>
  <c r="BE151" i="7" s="1"/>
  <c r="BI150" i="7"/>
  <c r="BH150" i="7"/>
  <c r="BG150" i="7"/>
  <c r="BF150" i="7"/>
  <c r="T150" i="7"/>
  <c r="R150" i="7"/>
  <c r="P150" i="7"/>
  <c r="BK150" i="7"/>
  <c r="J150" i="7"/>
  <c r="BE150" i="7" s="1"/>
  <c r="BI148" i="7"/>
  <c r="BH148" i="7"/>
  <c r="BG148" i="7"/>
  <c r="BF148" i="7"/>
  <c r="T148" i="7"/>
  <c r="R148" i="7"/>
  <c r="P148" i="7"/>
  <c r="BK148" i="7"/>
  <c r="J148" i="7"/>
  <c r="BE148" i="7" s="1"/>
  <c r="BI147" i="7"/>
  <c r="BH147" i="7"/>
  <c r="BG147" i="7"/>
  <c r="BF147" i="7"/>
  <c r="T147" i="7"/>
  <c r="R147" i="7"/>
  <c r="P147" i="7"/>
  <c r="BK147" i="7"/>
  <c r="J147" i="7"/>
  <c r="BE147" i="7" s="1"/>
  <c r="BI143" i="7"/>
  <c r="BH143" i="7"/>
  <c r="BG143" i="7"/>
  <c r="BF143" i="7"/>
  <c r="T143" i="7"/>
  <c r="R143" i="7"/>
  <c r="P143" i="7"/>
  <c r="BK143" i="7"/>
  <c r="J143" i="7"/>
  <c r="BE143" i="7" s="1"/>
  <c r="BI139" i="7"/>
  <c r="BH139" i="7"/>
  <c r="BG139" i="7"/>
  <c r="BF139" i="7"/>
  <c r="T139" i="7"/>
  <c r="R139" i="7"/>
  <c r="P139" i="7"/>
  <c r="BK139" i="7"/>
  <c r="J139" i="7"/>
  <c r="BE139" i="7" s="1"/>
  <c r="BI135" i="7"/>
  <c r="BH135" i="7"/>
  <c r="BG135" i="7"/>
  <c r="BF135" i="7"/>
  <c r="T135" i="7"/>
  <c r="R135" i="7"/>
  <c r="P135" i="7"/>
  <c r="BK135" i="7"/>
  <c r="J135" i="7"/>
  <c r="BE135" i="7" s="1"/>
  <c r="BI131" i="7"/>
  <c r="BH131" i="7"/>
  <c r="BG131" i="7"/>
  <c r="BF131" i="7"/>
  <c r="T131" i="7"/>
  <c r="R131" i="7"/>
  <c r="P131" i="7"/>
  <c r="BK131" i="7"/>
  <c r="J131" i="7"/>
  <c r="BE131" i="7" s="1"/>
  <c r="BI127" i="7"/>
  <c r="BH127" i="7"/>
  <c r="BG127" i="7"/>
  <c r="BF127" i="7"/>
  <c r="T127" i="7"/>
  <c r="R127" i="7"/>
  <c r="P127" i="7"/>
  <c r="BK127" i="7"/>
  <c r="J127" i="7"/>
  <c r="BE127" i="7" s="1"/>
  <c r="BI122" i="7"/>
  <c r="BH122" i="7"/>
  <c r="BG122" i="7"/>
  <c r="BF122" i="7"/>
  <c r="T122" i="7"/>
  <c r="R122" i="7"/>
  <c r="P122" i="7"/>
  <c r="BK122" i="7"/>
  <c r="J122" i="7"/>
  <c r="BE122" i="7" s="1"/>
  <c r="BI120" i="7"/>
  <c r="BH120" i="7"/>
  <c r="BG120" i="7"/>
  <c r="BF120" i="7"/>
  <c r="T120" i="7"/>
  <c r="R120" i="7"/>
  <c r="P120" i="7"/>
  <c r="BK120" i="7"/>
  <c r="J120" i="7"/>
  <c r="BE120" i="7" s="1"/>
  <c r="BI119" i="7"/>
  <c r="BH119" i="7"/>
  <c r="BG119" i="7"/>
  <c r="BF119" i="7"/>
  <c r="T119" i="7"/>
  <c r="R119" i="7"/>
  <c r="P119" i="7"/>
  <c r="BK119" i="7"/>
  <c r="J119" i="7"/>
  <c r="BE119" i="7" s="1"/>
  <c r="BI113" i="7"/>
  <c r="BH113" i="7"/>
  <c r="BG113" i="7"/>
  <c r="BF113" i="7"/>
  <c r="T113" i="7"/>
  <c r="T112" i="7" s="1"/>
  <c r="R113" i="7"/>
  <c r="R112" i="7" s="1"/>
  <c r="P113" i="7"/>
  <c r="P112" i="7" s="1"/>
  <c r="BK113" i="7"/>
  <c r="BK112" i="7" s="1"/>
  <c r="J112" i="7"/>
  <c r="J67" i="7" s="1"/>
  <c r="J113" i="7"/>
  <c r="BE113" i="7"/>
  <c r="BI108" i="7"/>
  <c r="BH108" i="7"/>
  <c r="BG108" i="7"/>
  <c r="BF108" i="7"/>
  <c r="T108" i="7"/>
  <c r="T107" i="7" s="1"/>
  <c r="R108" i="7"/>
  <c r="R107" i="7" s="1"/>
  <c r="P108" i="7"/>
  <c r="P107" i="7" s="1"/>
  <c r="BK108" i="7"/>
  <c r="BK107" i="7" s="1"/>
  <c r="J108" i="7"/>
  <c r="BE108" i="7"/>
  <c r="BI105" i="7"/>
  <c r="BH105" i="7"/>
  <c r="BG105" i="7"/>
  <c r="BF105" i="7"/>
  <c r="T105" i="7"/>
  <c r="R105" i="7"/>
  <c r="P105" i="7"/>
  <c r="BK105" i="7"/>
  <c r="J105" i="7"/>
  <c r="BE105" i="7" s="1"/>
  <c r="BI104" i="7"/>
  <c r="BH104" i="7"/>
  <c r="BG104" i="7"/>
  <c r="BF104" i="7"/>
  <c r="T104" i="7"/>
  <c r="R104" i="7"/>
  <c r="P104" i="7"/>
  <c r="BK104" i="7"/>
  <c r="J104" i="7"/>
  <c r="BE104" i="7" s="1"/>
  <c r="BI102" i="7"/>
  <c r="BH102" i="7"/>
  <c r="BG102" i="7"/>
  <c r="BF102" i="7"/>
  <c r="T102" i="7"/>
  <c r="R102" i="7"/>
  <c r="P102" i="7"/>
  <c r="BK102" i="7"/>
  <c r="J102" i="7"/>
  <c r="BE102" i="7" s="1"/>
  <c r="BI101" i="7"/>
  <c r="BH101" i="7"/>
  <c r="BG101" i="7"/>
  <c r="BF101" i="7"/>
  <c r="T101" i="7"/>
  <c r="R101" i="7"/>
  <c r="P101" i="7"/>
  <c r="BK101" i="7"/>
  <c r="J101" i="7"/>
  <c r="BE101" i="7" s="1"/>
  <c r="BI100" i="7"/>
  <c r="BH100" i="7"/>
  <c r="BG100" i="7"/>
  <c r="BF100" i="7"/>
  <c r="T100" i="7"/>
  <c r="R100" i="7"/>
  <c r="P100" i="7"/>
  <c r="BK100" i="7"/>
  <c r="J100" i="7"/>
  <c r="BE100" i="7" s="1"/>
  <c r="BI99" i="7"/>
  <c r="BH99" i="7"/>
  <c r="BG99" i="7"/>
  <c r="BF99" i="7"/>
  <c r="T99" i="7"/>
  <c r="R99" i="7"/>
  <c r="P99" i="7"/>
  <c r="BK99" i="7"/>
  <c r="J99" i="7"/>
  <c r="BE99" i="7" s="1"/>
  <c r="BI97" i="7"/>
  <c r="F39" i="7" s="1"/>
  <c r="BD62" i="1" s="1"/>
  <c r="BH97" i="7"/>
  <c r="F38" i="7"/>
  <c r="BC62" i="1" s="1"/>
  <c r="BG97" i="7"/>
  <c r="F37" i="7" s="1"/>
  <c r="BB62" i="1" s="1"/>
  <c r="BF97" i="7"/>
  <c r="J36" i="7"/>
  <c r="AW62" i="1" s="1"/>
  <c r="F36" i="7"/>
  <c r="BA62" i="1" s="1"/>
  <c r="T97" i="7"/>
  <c r="T96" i="7" s="1"/>
  <c r="R97" i="7"/>
  <c r="R96" i="7" s="1"/>
  <c r="R95" i="7" s="1"/>
  <c r="R94" i="7" s="1"/>
  <c r="P97" i="7"/>
  <c r="P96" i="7" s="1"/>
  <c r="BK97" i="7"/>
  <c r="BK96" i="7"/>
  <c r="J96" i="7" s="1"/>
  <c r="J65" i="7" s="1"/>
  <c r="J97" i="7"/>
  <c r="BE97" i="7"/>
  <c r="J35" i="7" s="1"/>
  <c r="AV62" i="1" s="1"/>
  <c r="J91" i="7"/>
  <c r="J90" i="7"/>
  <c r="F90" i="7"/>
  <c r="F88" i="7"/>
  <c r="E86" i="7"/>
  <c r="J59" i="7"/>
  <c r="J58" i="7"/>
  <c r="F58" i="7"/>
  <c r="F56" i="7"/>
  <c r="E54" i="7"/>
  <c r="J20" i="7"/>
  <c r="E20" i="7"/>
  <c r="F91" i="7"/>
  <c r="F59" i="7"/>
  <c r="J19" i="7"/>
  <c r="J14" i="7"/>
  <c r="J88" i="7"/>
  <c r="J56" i="7"/>
  <c r="E7" i="7"/>
  <c r="E82" i="7" s="1"/>
  <c r="E50" i="7"/>
  <c r="J39" i="6"/>
  <c r="J38" i="6"/>
  <c r="AY60" i="1" s="1"/>
  <c r="J37" i="6"/>
  <c r="AX60" i="1" s="1"/>
  <c r="BI137" i="6"/>
  <c r="BH137" i="6"/>
  <c r="BG137" i="6"/>
  <c r="BF137" i="6"/>
  <c r="T137" i="6"/>
  <c r="R137" i="6"/>
  <c r="P137" i="6"/>
  <c r="BK137" i="6"/>
  <c r="J137" i="6"/>
  <c r="BE137" i="6" s="1"/>
  <c r="BI136" i="6"/>
  <c r="BH136" i="6"/>
  <c r="BG136" i="6"/>
  <c r="BF136" i="6"/>
  <c r="T136" i="6"/>
  <c r="R136" i="6"/>
  <c r="P136" i="6"/>
  <c r="BK136" i="6"/>
  <c r="J136" i="6"/>
  <c r="BE136" i="6" s="1"/>
  <c r="BI135" i="6"/>
  <c r="BH135" i="6"/>
  <c r="BG135" i="6"/>
  <c r="BF135" i="6"/>
  <c r="T135" i="6"/>
  <c r="R135" i="6"/>
  <c r="P135" i="6"/>
  <c r="BK135" i="6"/>
  <c r="J135" i="6"/>
  <c r="BE135" i="6" s="1"/>
  <c r="BI131" i="6"/>
  <c r="BH131" i="6"/>
  <c r="BG131" i="6"/>
  <c r="BF131" i="6"/>
  <c r="T131" i="6"/>
  <c r="R131" i="6"/>
  <c r="P131" i="6"/>
  <c r="BK131" i="6"/>
  <c r="J131" i="6"/>
  <c r="BE131" i="6" s="1"/>
  <c r="BI127" i="6"/>
  <c r="BH127" i="6"/>
  <c r="BG127" i="6"/>
  <c r="BF127" i="6"/>
  <c r="T127" i="6"/>
  <c r="R127" i="6"/>
  <c r="P127" i="6"/>
  <c r="BK127" i="6"/>
  <c r="J127" i="6"/>
  <c r="BE127" i="6" s="1"/>
  <c r="BI123" i="6"/>
  <c r="BH123" i="6"/>
  <c r="BG123" i="6"/>
  <c r="BF123" i="6"/>
  <c r="T123" i="6"/>
  <c r="R123" i="6"/>
  <c r="P123" i="6"/>
  <c r="BK123" i="6"/>
  <c r="J123" i="6"/>
  <c r="BE123" i="6" s="1"/>
  <c r="BI119" i="6"/>
  <c r="BH119" i="6"/>
  <c r="BG119" i="6"/>
  <c r="BF119" i="6"/>
  <c r="T119" i="6"/>
  <c r="R119" i="6"/>
  <c r="P119" i="6"/>
  <c r="BK119" i="6"/>
  <c r="J119" i="6"/>
  <c r="BE119" i="6" s="1"/>
  <c r="BI115" i="6"/>
  <c r="BH115" i="6"/>
  <c r="BG115" i="6"/>
  <c r="BF115" i="6"/>
  <c r="T115" i="6"/>
  <c r="R115" i="6"/>
  <c r="P115" i="6"/>
  <c r="BK115" i="6"/>
  <c r="J115" i="6"/>
  <c r="BE115" i="6" s="1"/>
  <c r="BI111" i="6"/>
  <c r="BH111" i="6"/>
  <c r="BG111" i="6"/>
  <c r="BF111" i="6"/>
  <c r="T111" i="6"/>
  <c r="R111" i="6"/>
  <c r="P111" i="6"/>
  <c r="BK111" i="6"/>
  <c r="J111" i="6"/>
  <c r="BE111" i="6" s="1"/>
  <c r="BI107" i="6"/>
  <c r="BH107" i="6"/>
  <c r="BG107" i="6"/>
  <c r="BF107" i="6"/>
  <c r="T107" i="6"/>
  <c r="R107" i="6"/>
  <c r="P107" i="6"/>
  <c r="BK107" i="6"/>
  <c r="J107" i="6"/>
  <c r="BE107" i="6" s="1"/>
  <c r="BI103" i="6"/>
  <c r="BH103" i="6"/>
  <c r="BG103" i="6"/>
  <c r="BF103" i="6"/>
  <c r="T103" i="6"/>
  <c r="R103" i="6"/>
  <c r="P103" i="6"/>
  <c r="BK103" i="6"/>
  <c r="J103" i="6"/>
  <c r="BE103" i="6" s="1"/>
  <c r="BI102" i="6"/>
  <c r="BH102" i="6"/>
  <c r="BG102" i="6"/>
  <c r="BF102" i="6"/>
  <c r="T102" i="6"/>
  <c r="R102" i="6"/>
  <c r="P102" i="6"/>
  <c r="BK102" i="6"/>
  <c r="J102" i="6"/>
  <c r="BE102" i="6" s="1"/>
  <c r="BI101" i="6"/>
  <c r="BH101" i="6"/>
  <c r="BG101" i="6"/>
  <c r="BF101" i="6"/>
  <c r="T101" i="6"/>
  <c r="T100" i="6" s="1"/>
  <c r="R101" i="6"/>
  <c r="R100" i="6" s="1"/>
  <c r="P101" i="6"/>
  <c r="P100" i="6" s="1"/>
  <c r="BK101" i="6"/>
  <c r="BK100" i="6" s="1"/>
  <c r="J100" i="6" s="1"/>
  <c r="J68" i="6" s="1"/>
  <c r="J101" i="6"/>
  <c r="BE101" i="6"/>
  <c r="BI98" i="6"/>
  <c r="BH98" i="6"/>
  <c r="BG98" i="6"/>
  <c r="BF98" i="6"/>
  <c r="T98" i="6"/>
  <c r="R98" i="6"/>
  <c r="P98" i="6"/>
  <c r="BK98" i="6"/>
  <c r="J98" i="6"/>
  <c r="BE98" i="6" s="1"/>
  <c r="BI97" i="6"/>
  <c r="BH97" i="6"/>
  <c r="BG97" i="6"/>
  <c r="BF97" i="6"/>
  <c r="T97" i="6"/>
  <c r="T96" i="6" s="1"/>
  <c r="R97" i="6"/>
  <c r="R96" i="6" s="1"/>
  <c r="P97" i="6"/>
  <c r="P96" i="6" s="1"/>
  <c r="BK97" i="6"/>
  <c r="BK96" i="6" s="1"/>
  <c r="J96" i="6" s="1"/>
  <c r="J67" i="6" s="1"/>
  <c r="J97" i="6"/>
  <c r="BE97" i="6"/>
  <c r="BI95" i="6"/>
  <c r="BH95" i="6"/>
  <c r="BG95" i="6"/>
  <c r="BF95" i="6"/>
  <c r="T95" i="6"/>
  <c r="T94" i="6" s="1"/>
  <c r="R95" i="6"/>
  <c r="R94" i="6" s="1"/>
  <c r="P95" i="6"/>
  <c r="P94" i="6" s="1"/>
  <c r="BK95" i="6"/>
  <c r="BK94" i="6" s="1"/>
  <c r="J95" i="6"/>
  <c r="BE95" i="6"/>
  <c r="BI93" i="6"/>
  <c r="F39" i="6" s="1"/>
  <c r="BD60" i="1" s="1"/>
  <c r="BH93" i="6"/>
  <c r="F38" i="6"/>
  <c r="BC60" i="1" s="1"/>
  <c r="BG93" i="6"/>
  <c r="F37" i="6" s="1"/>
  <c r="BB60" i="1" s="1"/>
  <c r="BF93" i="6"/>
  <c r="J36" i="6"/>
  <c r="AW60" i="1" s="1"/>
  <c r="F36" i="6"/>
  <c r="BA60" i="1" s="1"/>
  <c r="T93" i="6"/>
  <c r="T92" i="6" s="1"/>
  <c r="T91" i="6" s="1"/>
  <c r="T90" i="6" s="1"/>
  <c r="R93" i="6"/>
  <c r="R92" i="6" s="1"/>
  <c r="P93" i="6"/>
  <c r="P92" i="6" s="1"/>
  <c r="P91" i="6" s="1"/>
  <c r="P90" i="6" s="1"/>
  <c r="AU60" i="1" s="1"/>
  <c r="BK93" i="6"/>
  <c r="BK92" i="6"/>
  <c r="J92" i="6" s="1"/>
  <c r="J65" i="6" s="1"/>
  <c r="J93" i="6"/>
  <c r="BE93" i="6"/>
  <c r="J35" i="6" s="1"/>
  <c r="AV60" i="1" s="1"/>
  <c r="J87" i="6"/>
  <c r="J86" i="6"/>
  <c r="F86" i="6"/>
  <c r="F84" i="6"/>
  <c r="E82" i="6"/>
  <c r="J59" i="6"/>
  <c r="J58" i="6"/>
  <c r="F58" i="6"/>
  <c r="F56" i="6"/>
  <c r="E54" i="6"/>
  <c r="J20" i="6"/>
  <c r="E20" i="6"/>
  <c r="F87" i="6"/>
  <c r="F59" i="6"/>
  <c r="J19" i="6"/>
  <c r="J14" i="6"/>
  <c r="J84" i="6"/>
  <c r="J56" i="6"/>
  <c r="E7" i="6"/>
  <c r="E78" i="6" s="1"/>
  <c r="E50" i="6"/>
  <c r="J39" i="5"/>
  <c r="J38" i="5"/>
  <c r="AY59" i="1" s="1"/>
  <c r="J37" i="5"/>
  <c r="AX59" i="1" s="1"/>
  <c r="BI133" i="5"/>
  <c r="BH133" i="5"/>
  <c r="BG133" i="5"/>
  <c r="BF133" i="5"/>
  <c r="T133" i="5"/>
  <c r="R133" i="5"/>
  <c r="P133" i="5"/>
  <c r="BK133" i="5"/>
  <c r="J133" i="5"/>
  <c r="BE133" i="5" s="1"/>
  <c r="BI132" i="5"/>
  <c r="BH132" i="5"/>
  <c r="BG132" i="5"/>
  <c r="BF132" i="5"/>
  <c r="T132" i="5"/>
  <c r="R132" i="5"/>
  <c r="P132" i="5"/>
  <c r="BK132" i="5"/>
  <c r="J132" i="5"/>
  <c r="BE132" i="5" s="1"/>
  <c r="BI131" i="5"/>
  <c r="BH131" i="5"/>
  <c r="BG131" i="5"/>
  <c r="BF131" i="5"/>
  <c r="T131" i="5"/>
  <c r="R131" i="5"/>
  <c r="P131" i="5"/>
  <c r="BK131" i="5"/>
  <c r="J131" i="5"/>
  <c r="BE131" i="5" s="1"/>
  <c r="BI129" i="5"/>
  <c r="BH129" i="5"/>
  <c r="BG129" i="5"/>
  <c r="BF129" i="5"/>
  <c r="T129" i="5"/>
  <c r="R129" i="5"/>
  <c r="P129" i="5"/>
  <c r="BK129" i="5"/>
  <c r="J129" i="5"/>
  <c r="BE129" i="5" s="1"/>
  <c r="BI128" i="5"/>
  <c r="BH128" i="5"/>
  <c r="BG128" i="5"/>
  <c r="BF128" i="5"/>
  <c r="T128" i="5"/>
  <c r="T127" i="5" s="1"/>
  <c r="R128" i="5"/>
  <c r="R127" i="5" s="1"/>
  <c r="P128" i="5"/>
  <c r="P127" i="5" s="1"/>
  <c r="BK128" i="5"/>
  <c r="BK127" i="5" s="1"/>
  <c r="J127" i="5"/>
  <c r="J68" i="5" s="1"/>
  <c r="J128" i="5"/>
  <c r="BE128" i="5"/>
  <c r="BI126" i="5"/>
  <c r="BH126" i="5"/>
  <c r="BG126" i="5"/>
  <c r="BF126" i="5"/>
  <c r="T126" i="5"/>
  <c r="R126" i="5"/>
  <c r="P126" i="5"/>
  <c r="BK126" i="5"/>
  <c r="J126" i="5"/>
  <c r="BE126" i="5" s="1"/>
  <c r="BI125" i="5"/>
  <c r="BH125" i="5"/>
  <c r="BG125" i="5"/>
  <c r="BF125" i="5"/>
  <c r="T125" i="5"/>
  <c r="R125" i="5"/>
  <c r="P125" i="5"/>
  <c r="BK125" i="5"/>
  <c r="J125" i="5"/>
  <c r="BE125" i="5" s="1"/>
  <c r="BI124" i="5"/>
  <c r="BH124" i="5"/>
  <c r="BG124" i="5"/>
  <c r="BF124" i="5"/>
  <c r="T124" i="5"/>
  <c r="R124" i="5"/>
  <c r="P124" i="5"/>
  <c r="BK124" i="5"/>
  <c r="J124" i="5"/>
  <c r="BE124" i="5" s="1"/>
  <c r="BI123" i="5"/>
  <c r="BH123" i="5"/>
  <c r="BG123" i="5"/>
  <c r="BF123" i="5"/>
  <c r="T123" i="5"/>
  <c r="R123" i="5"/>
  <c r="P123" i="5"/>
  <c r="BK123" i="5"/>
  <c r="J123" i="5"/>
  <c r="BE123" i="5" s="1"/>
  <c r="BI122" i="5"/>
  <c r="BH122" i="5"/>
  <c r="BG122" i="5"/>
  <c r="BF122" i="5"/>
  <c r="T122" i="5"/>
  <c r="R122" i="5"/>
  <c r="P122" i="5"/>
  <c r="BK122" i="5"/>
  <c r="J122" i="5"/>
  <c r="BE122" i="5" s="1"/>
  <c r="BI121" i="5"/>
  <c r="BH121" i="5"/>
  <c r="BG121" i="5"/>
  <c r="BF121" i="5"/>
  <c r="T121" i="5"/>
  <c r="R121" i="5"/>
  <c r="P121" i="5"/>
  <c r="BK121" i="5"/>
  <c r="J121" i="5"/>
  <c r="BE121" i="5" s="1"/>
  <c r="BI120" i="5"/>
  <c r="BH120" i="5"/>
  <c r="BG120" i="5"/>
  <c r="BF120" i="5"/>
  <c r="T120" i="5"/>
  <c r="R120" i="5"/>
  <c r="P120" i="5"/>
  <c r="BK120" i="5"/>
  <c r="J120" i="5"/>
  <c r="BE120" i="5" s="1"/>
  <c r="BI119" i="5"/>
  <c r="BH119" i="5"/>
  <c r="BG119" i="5"/>
  <c r="BF119" i="5"/>
  <c r="T119" i="5"/>
  <c r="R119" i="5"/>
  <c r="P119" i="5"/>
  <c r="BK119" i="5"/>
  <c r="J119" i="5"/>
  <c r="BE119" i="5" s="1"/>
  <c r="BI118" i="5"/>
  <c r="BH118" i="5"/>
  <c r="BG118" i="5"/>
  <c r="BF118" i="5"/>
  <c r="T118" i="5"/>
  <c r="R118" i="5"/>
  <c r="P118" i="5"/>
  <c r="BK118" i="5"/>
  <c r="J118" i="5"/>
  <c r="BE118" i="5" s="1"/>
  <c r="BI117" i="5"/>
  <c r="BH117" i="5"/>
  <c r="BG117" i="5"/>
  <c r="BF117" i="5"/>
  <c r="T117" i="5"/>
  <c r="R117" i="5"/>
  <c r="P117" i="5"/>
  <c r="BK117" i="5"/>
  <c r="J117" i="5"/>
  <c r="BE117" i="5" s="1"/>
  <c r="BI116" i="5"/>
  <c r="BH116" i="5"/>
  <c r="BG116" i="5"/>
  <c r="BF116" i="5"/>
  <c r="T116" i="5"/>
  <c r="R116" i="5"/>
  <c r="P116" i="5"/>
  <c r="BK116" i="5"/>
  <c r="J116" i="5"/>
  <c r="BE116" i="5" s="1"/>
  <c r="BI115" i="5"/>
  <c r="BH115" i="5"/>
  <c r="BG115" i="5"/>
  <c r="BF115" i="5"/>
  <c r="T115" i="5"/>
  <c r="R115" i="5"/>
  <c r="P115" i="5"/>
  <c r="BK115" i="5"/>
  <c r="J115" i="5"/>
  <c r="BE115" i="5" s="1"/>
  <c r="BI113" i="5"/>
  <c r="BH113" i="5"/>
  <c r="BG113" i="5"/>
  <c r="BF113" i="5"/>
  <c r="T113" i="5"/>
  <c r="R113" i="5"/>
  <c r="P113" i="5"/>
  <c r="BK113" i="5"/>
  <c r="J113" i="5"/>
  <c r="BE113" i="5" s="1"/>
  <c r="BI112" i="5"/>
  <c r="BH112" i="5"/>
  <c r="BG112" i="5"/>
  <c r="BF112" i="5"/>
  <c r="T112" i="5"/>
  <c r="R112" i="5"/>
  <c r="P112" i="5"/>
  <c r="BK112" i="5"/>
  <c r="J112" i="5"/>
  <c r="BE112" i="5" s="1"/>
  <c r="BI111" i="5"/>
  <c r="BH111" i="5"/>
  <c r="BG111" i="5"/>
  <c r="BF111" i="5"/>
  <c r="T111" i="5"/>
  <c r="R111" i="5"/>
  <c r="P111" i="5"/>
  <c r="BK111" i="5"/>
  <c r="J111" i="5"/>
  <c r="BE111" i="5" s="1"/>
  <c r="BI110" i="5"/>
  <c r="BH110" i="5"/>
  <c r="BG110" i="5"/>
  <c r="BF110" i="5"/>
  <c r="T110" i="5"/>
  <c r="R110" i="5"/>
  <c r="P110" i="5"/>
  <c r="BK110" i="5"/>
  <c r="J110" i="5"/>
  <c r="BE110" i="5" s="1"/>
  <c r="BI109" i="5"/>
  <c r="BH109" i="5"/>
  <c r="BG109" i="5"/>
  <c r="BF109" i="5"/>
  <c r="T109" i="5"/>
  <c r="R109" i="5"/>
  <c r="R108" i="5"/>
  <c r="R107" i="5" s="1"/>
  <c r="P109" i="5"/>
  <c r="BK109" i="5"/>
  <c r="BK108" i="5"/>
  <c r="J108" i="5" s="1"/>
  <c r="J67" i="5" s="1"/>
  <c r="J109" i="5"/>
  <c r="BE109" i="5" s="1"/>
  <c r="BI103" i="5"/>
  <c r="BH103" i="5"/>
  <c r="BG103" i="5"/>
  <c r="BF103" i="5"/>
  <c r="T103" i="5"/>
  <c r="R103" i="5"/>
  <c r="P103" i="5"/>
  <c r="BK103" i="5"/>
  <c r="J103" i="5"/>
  <c r="BE103" i="5" s="1"/>
  <c r="BI101" i="5"/>
  <c r="BH101" i="5"/>
  <c r="BG101" i="5"/>
  <c r="BF101" i="5"/>
  <c r="T101" i="5"/>
  <c r="R101" i="5"/>
  <c r="P101" i="5"/>
  <c r="BK101" i="5"/>
  <c r="J101" i="5"/>
  <c r="BE101" i="5" s="1"/>
  <c r="BI100" i="5"/>
  <c r="BH100" i="5"/>
  <c r="BG100" i="5"/>
  <c r="BF100" i="5"/>
  <c r="T100" i="5"/>
  <c r="R100" i="5"/>
  <c r="P100" i="5"/>
  <c r="BK100" i="5"/>
  <c r="J100" i="5"/>
  <c r="BE100" i="5" s="1"/>
  <c r="BI98" i="5"/>
  <c r="BH98" i="5"/>
  <c r="BG98" i="5"/>
  <c r="BF98" i="5"/>
  <c r="T98" i="5"/>
  <c r="R98" i="5"/>
  <c r="P98" i="5"/>
  <c r="BK98" i="5"/>
  <c r="J98" i="5"/>
  <c r="BE98" i="5" s="1"/>
  <c r="BI97" i="5"/>
  <c r="BH97" i="5"/>
  <c r="BG97" i="5"/>
  <c r="BF97" i="5"/>
  <c r="T97" i="5"/>
  <c r="R97" i="5"/>
  <c r="P97" i="5"/>
  <c r="BK97" i="5"/>
  <c r="J97" i="5"/>
  <c r="BE97" i="5" s="1"/>
  <c r="BI96" i="5"/>
  <c r="BH96" i="5"/>
  <c r="BG96" i="5"/>
  <c r="BF96" i="5"/>
  <c r="T96" i="5"/>
  <c r="R96" i="5"/>
  <c r="P96" i="5"/>
  <c r="BK96" i="5"/>
  <c r="J96" i="5"/>
  <c r="BE96" i="5" s="1"/>
  <c r="BI95" i="5"/>
  <c r="BH95" i="5"/>
  <c r="BG95" i="5"/>
  <c r="BF95" i="5"/>
  <c r="T95" i="5"/>
  <c r="R95" i="5"/>
  <c r="P95" i="5"/>
  <c r="BK95" i="5"/>
  <c r="J95" i="5"/>
  <c r="BE95" i="5" s="1"/>
  <c r="BI93" i="5"/>
  <c r="BH93" i="5"/>
  <c r="F38" i="5"/>
  <c r="BC59" i="1" s="1"/>
  <c r="BG93" i="5"/>
  <c r="BF93" i="5"/>
  <c r="J36" i="5"/>
  <c r="AW59" i="1" s="1"/>
  <c r="F36" i="5"/>
  <c r="BA59" i="1" s="1"/>
  <c r="T93" i="5"/>
  <c r="T92" i="5" s="1"/>
  <c r="T91" i="5" s="1"/>
  <c r="R93" i="5"/>
  <c r="R92" i="5" s="1"/>
  <c r="R91" i="5" s="1"/>
  <c r="R90" i="5" s="1"/>
  <c r="P93" i="5"/>
  <c r="P92" i="5" s="1"/>
  <c r="P91" i="5" s="1"/>
  <c r="BK93" i="5"/>
  <c r="BK92" i="5"/>
  <c r="J92" i="5" s="1"/>
  <c r="J65" i="5" s="1"/>
  <c r="J93" i="5"/>
  <c r="BE93" i="5"/>
  <c r="J87" i="5"/>
  <c r="J86" i="5"/>
  <c r="F86" i="5"/>
  <c r="F84" i="5"/>
  <c r="E82" i="5"/>
  <c r="J59" i="5"/>
  <c r="J58" i="5"/>
  <c r="F58" i="5"/>
  <c r="F56" i="5"/>
  <c r="E54" i="5"/>
  <c r="J20" i="5"/>
  <c r="E20" i="5"/>
  <c r="F87" i="5"/>
  <c r="F59" i="5"/>
  <c r="J19" i="5"/>
  <c r="J14" i="5"/>
  <c r="J84" i="5"/>
  <c r="J56" i="5"/>
  <c r="E7" i="5"/>
  <c r="E78" i="5" s="1"/>
  <c r="J39" i="4"/>
  <c r="J38" i="4"/>
  <c r="AY58" i="1" s="1"/>
  <c r="J37" i="4"/>
  <c r="AX58" i="1" s="1"/>
  <c r="BI92" i="4"/>
  <c r="BH92" i="4"/>
  <c r="BG92" i="4"/>
  <c r="BF92" i="4"/>
  <c r="T92" i="4"/>
  <c r="R92" i="4"/>
  <c r="P92" i="4"/>
  <c r="BK92" i="4"/>
  <c r="J92" i="4"/>
  <c r="BE92" i="4" s="1"/>
  <c r="BI91" i="4"/>
  <c r="BH91" i="4"/>
  <c r="BG91" i="4"/>
  <c r="BF91" i="4"/>
  <c r="T91" i="4"/>
  <c r="R91" i="4"/>
  <c r="P91" i="4"/>
  <c r="BK91" i="4"/>
  <c r="J91" i="4"/>
  <c r="BE91" i="4" s="1"/>
  <c r="BI90" i="4"/>
  <c r="BH90" i="4"/>
  <c r="F38" i="4"/>
  <c r="BC58" i="1" s="1"/>
  <c r="BG90" i="4"/>
  <c r="BF90" i="4"/>
  <c r="J36" i="4"/>
  <c r="AW58" i="1" s="1"/>
  <c r="F36" i="4"/>
  <c r="BA58" i="1" s="1"/>
  <c r="T90" i="4"/>
  <c r="T89" i="4" s="1"/>
  <c r="T88" i="4" s="1"/>
  <c r="T87" i="4" s="1"/>
  <c r="R90" i="4"/>
  <c r="R89" i="4" s="1"/>
  <c r="R88" i="4" s="1"/>
  <c r="R87" i="4" s="1"/>
  <c r="P90" i="4"/>
  <c r="P89" i="4" s="1"/>
  <c r="P88" i="4" s="1"/>
  <c r="P87" i="4" s="1"/>
  <c r="AU58" i="1" s="1"/>
  <c r="BK90" i="4"/>
  <c r="BK89" i="4"/>
  <c r="J89" i="4" s="1"/>
  <c r="J90" i="4"/>
  <c r="BE90" i="4" s="1"/>
  <c r="J65" i="4"/>
  <c r="J84" i="4"/>
  <c r="J83" i="4"/>
  <c r="F83" i="4"/>
  <c r="F81" i="4"/>
  <c r="E79" i="4"/>
  <c r="J59" i="4"/>
  <c r="J58" i="4"/>
  <c r="F58" i="4"/>
  <c r="F56" i="4"/>
  <c r="E54" i="4"/>
  <c r="J20" i="4"/>
  <c r="E20" i="4"/>
  <c r="F84" i="4" s="1"/>
  <c r="F59" i="4"/>
  <c r="J19" i="4"/>
  <c r="J14" i="4"/>
  <c r="J81" i="4" s="1"/>
  <c r="J56" i="4"/>
  <c r="E7" i="4"/>
  <c r="E75" i="4"/>
  <c r="E50" i="4"/>
  <c r="J39" i="3"/>
  <c r="J38" i="3"/>
  <c r="AY57" i="1"/>
  <c r="J37" i="3"/>
  <c r="AX57" i="1"/>
  <c r="BI183" i="3"/>
  <c r="BH183" i="3"/>
  <c r="BG183" i="3"/>
  <c r="BF183" i="3"/>
  <c r="T183" i="3"/>
  <c r="R183" i="3"/>
  <c r="P183" i="3"/>
  <c r="BK183" i="3"/>
  <c r="J183" i="3"/>
  <c r="BE183" i="3"/>
  <c r="BI182" i="3"/>
  <c r="BH182" i="3"/>
  <c r="BG182" i="3"/>
  <c r="BF182" i="3"/>
  <c r="T182" i="3"/>
  <c r="T181" i="3"/>
  <c r="R182" i="3"/>
  <c r="R181" i="3"/>
  <c r="P182" i="3"/>
  <c r="P181" i="3"/>
  <c r="BK182" i="3"/>
  <c r="BK181" i="3"/>
  <c r="J181" i="3" s="1"/>
  <c r="J71" i="3" s="1"/>
  <c r="J182" i="3"/>
  <c r="BE182" i="3" s="1"/>
  <c r="BI180" i="3"/>
  <c r="BH180" i="3"/>
  <c r="BG180" i="3"/>
  <c r="BF180" i="3"/>
  <c r="T180" i="3"/>
  <c r="R180" i="3"/>
  <c r="P180" i="3"/>
  <c r="BK180" i="3"/>
  <c r="J180" i="3"/>
  <c r="BE180" i="3"/>
  <c r="BI179" i="3"/>
  <c r="BH179" i="3"/>
  <c r="BG179" i="3"/>
  <c r="BF179" i="3"/>
  <c r="T179" i="3"/>
  <c r="R179" i="3"/>
  <c r="P179" i="3"/>
  <c r="BK179" i="3"/>
  <c r="J179" i="3"/>
  <c r="BE179" i="3"/>
  <c r="BI177" i="3"/>
  <c r="BH177" i="3"/>
  <c r="BG177" i="3"/>
  <c r="BF177" i="3"/>
  <c r="T177" i="3"/>
  <c r="R177" i="3"/>
  <c r="P177" i="3"/>
  <c r="BK177" i="3"/>
  <c r="J177" i="3"/>
  <c r="BE177" i="3"/>
  <c r="BI176" i="3"/>
  <c r="BH176" i="3"/>
  <c r="BG176" i="3"/>
  <c r="BF176" i="3"/>
  <c r="T176" i="3"/>
  <c r="T175" i="3"/>
  <c r="R176" i="3"/>
  <c r="R175" i="3"/>
  <c r="P176" i="3"/>
  <c r="P175" i="3"/>
  <c r="BK176" i="3"/>
  <c r="BK175" i="3"/>
  <c r="J175" i="3" s="1"/>
  <c r="J70" i="3" s="1"/>
  <c r="J176" i="3"/>
  <c r="BE176" i="3" s="1"/>
  <c r="BI174" i="3"/>
  <c r="BH174" i="3"/>
  <c r="BG174" i="3"/>
  <c r="BF174" i="3"/>
  <c r="T174" i="3"/>
  <c r="R174" i="3"/>
  <c r="P174" i="3"/>
  <c r="BK174" i="3"/>
  <c r="J174" i="3"/>
  <c r="BE174" i="3"/>
  <c r="BI172" i="3"/>
  <c r="BH172" i="3"/>
  <c r="BG172" i="3"/>
  <c r="BF172" i="3"/>
  <c r="T172" i="3"/>
  <c r="R172" i="3"/>
  <c r="P172" i="3"/>
  <c r="BK172" i="3"/>
  <c r="J172" i="3"/>
  <c r="BE172" i="3"/>
  <c r="BI170" i="3"/>
  <c r="BH170" i="3"/>
  <c r="BG170" i="3"/>
  <c r="BF170" i="3"/>
  <c r="T170" i="3"/>
  <c r="T169" i="3"/>
  <c r="R170" i="3"/>
  <c r="R169" i="3"/>
  <c r="P170" i="3"/>
  <c r="P169" i="3"/>
  <c r="BK170" i="3"/>
  <c r="BK169" i="3"/>
  <c r="J169" i="3" s="1"/>
  <c r="J69" i="3" s="1"/>
  <c r="J170" i="3"/>
  <c r="BE170" i="3" s="1"/>
  <c r="BI168" i="3"/>
  <c r="BH168" i="3"/>
  <c r="BG168" i="3"/>
  <c r="BF168" i="3"/>
  <c r="T168" i="3"/>
  <c r="R168" i="3"/>
  <c r="P168" i="3"/>
  <c r="BK168" i="3"/>
  <c r="J168" i="3"/>
  <c r="BE168" i="3"/>
  <c r="BI167" i="3"/>
  <c r="BH167" i="3"/>
  <c r="BG167" i="3"/>
  <c r="BF167" i="3"/>
  <c r="T167" i="3"/>
  <c r="R167" i="3"/>
  <c r="P167" i="3"/>
  <c r="BK167" i="3"/>
  <c r="J167" i="3"/>
  <c r="BE167" i="3"/>
  <c r="BI166" i="3"/>
  <c r="BH166" i="3"/>
  <c r="BG166" i="3"/>
  <c r="BF166" i="3"/>
  <c r="T166" i="3"/>
  <c r="R166" i="3"/>
  <c r="P166" i="3"/>
  <c r="BK166" i="3"/>
  <c r="J166" i="3"/>
  <c r="BE166" i="3"/>
  <c r="BI165" i="3"/>
  <c r="BH165" i="3"/>
  <c r="BG165" i="3"/>
  <c r="BF165" i="3"/>
  <c r="T165" i="3"/>
  <c r="R165" i="3"/>
  <c r="P165" i="3"/>
  <c r="BK165" i="3"/>
  <c r="J165" i="3"/>
  <c r="BE165" i="3"/>
  <c r="BI164" i="3"/>
  <c r="BH164" i="3"/>
  <c r="BG164" i="3"/>
  <c r="BF164" i="3"/>
  <c r="T164" i="3"/>
  <c r="R164" i="3"/>
  <c r="P164" i="3"/>
  <c r="BK164" i="3"/>
  <c r="J164" i="3"/>
  <c r="BE164" i="3"/>
  <c r="BI163" i="3"/>
  <c r="BH163" i="3"/>
  <c r="BG163" i="3"/>
  <c r="BF163" i="3"/>
  <c r="T163" i="3"/>
  <c r="R163" i="3"/>
  <c r="P163" i="3"/>
  <c r="BK163" i="3"/>
  <c r="J163" i="3"/>
  <c r="BE163" i="3"/>
  <c r="BI162" i="3"/>
  <c r="BH162" i="3"/>
  <c r="BG162" i="3"/>
  <c r="BF162" i="3"/>
  <c r="T162" i="3"/>
  <c r="R162" i="3"/>
  <c r="P162" i="3"/>
  <c r="BK162" i="3"/>
  <c r="J162" i="3"/>
  <c r="BE162" i="3"/>
  <c r="BI161" i="3"/>
  <c r="BH161" i="3"/>
  <c r="BG161" i="3"/>
  <c r="BF161" i="3"/>
  <c r="T161" i="3"/>
  <c r="R161" i="3"/>
  <c r="P161" i="3"/>
  <c r="BK161" i="3"/>
  <c r="J161" i="3"/>
  <c r="BE161" i="3"/>
  <c r="BI160" i="3"/>
  <c r="BH160" i="3"/>
  <c r="BG160" i="3"/>
  <c r="BF160" i="3"/>
  <c r="T160" i="3"/>
  <c r="R160" i="3"/>
  <c r="P160" i="3"/>
  <c r="BK160" i="3"/>
  <c r="J160" i="3"/>
  <c r="BE160" i="3"/>
  <c r="BI159" i="3"/>
  <c r="BH159" i="3"/>
  <c r="BG159" i="3"/>
  <c r="BF159" i="3"/>
  <c r="T159" i="3"/>
  <c r="R159" i="3"/>
  <c r="P159" i="3"/>
  <c r="BK159" i="3"/>
  <c r="J159" i="3"/>
  <c r="BE159" i="3"/>
  <c r="BI158" i="3"/>
  <c r="BH158" i="3"/>
  <c r="BG158" i="3"/>
  <c r="BF158" i="3"/>
  <c r="T158" i="3"/>
  <c r="R158" i="3"/>
  <c r="P158" i="3"/>
  <c r="BK158" i="3"/>
  <c r="J158" i="3"/>
  <c r="BE158" i="3"/>
  <c r="BI157" i="3"/>
  <c r="BH157" i="3"/>
  <c r="BG157" i="3"/>
  <c r="BF157" i="3"/>
  <c r="T157" i="3"/>
  <c r="R157" i="3"/>
  <c r="P157" i="3"/>
  <c r="BK157" i="3"/>
  <c r="J157" i="3"/>
  <c r="BE157" i="3"/>
  <c r="BI156" i="3"/>
  <c r="BH156" i="3"/>
  <c r="BG156" i="3"/>
  <c r="BF156" i="3"/>
  <c r="T156" i="3"/>
  <c r="R156" i="3"/>
  <c r="P156" i="3"/>
  <c r="BK156" i="3"/>
  <c r="J156" i="3"/>
  <c r="BE156" i="3"/>
  <c r="BI155" i="3"/>
  <c r="BH155" i="3"/>
  <c r="BG155" i="3"/>
  <c r="BF155" i="3"/>
  <c r="T155" i="3"/>
  <c r="R155" i="3"/>
  <c r="P155" i="3"/>
  <c r="BK155" i="3"/>
  <c r="J155" i="3"/>
  <c r="BE155" i="3"/>
  <c r="BI154" i="3"/>
  <c r="BH154" i="3"/>
  <c r="BG154" i="3"/>
  <c r="BF154" i="3"/>
  <c r="T154" i="3"/>
  <c r="R154" i="3"/>
  <c r="P154" i="3"/>
  <c r="BK154" i="3"/>
  <c r="J154" i="3"/>
  <c r="BE154" i="3"/>
  <c r="BI153" i="3"/>
  <c r="BH153" i="3"/>
  <c r="BG153" i="3"/>
  <c r="BF153" i="3"/>
  <c r="T153" i="3"/>
  <c r="R153" i="3"/>
  <c r="P153" i="3"/>
  <c r="BK153" i="3"/>
  <c r="J153" i="3"/>
  <c r="BE153" i="3"/>
  <c r="BI152" i="3"/>
  <c r="BH152" i="3"/>
  <c r="BG152" i="3"/>
  <c r="BF152" i="3"/>
  <c r="T152" i="3"/>
  <c r="R152" i="3"/>
  <c r="P152" i="3"/>
  <c r="BK152" i="3"/>
  <c r="J152" i="3"/>
  <c r="BE152" i="3"/>
  <c r="BI151" i="3"/>
  <c r="BH151" i="3"/>
  <c r="BG151" i="3"/>
  <c r="BF151" i="3"/>
  <c r="T151" i="3"/>
  <c r="R151" i="3"/>
  <c r="P151" i="3"/>
  <c r="BK151" i="3"/>
  <c r="J151" i="3"/>
  <c r="BE151" i="3"/>
  <c r="BI149" i="3"/>
  <c r="BH149" i="3"/>
  <c r="BG149" i="3"/>
  <c r="BF149" i="3"/>
  <c r="T149" i="3"/>
  <c r="R149" i="3"/>
  <c r="P149" i="3"/>
  <c r="BK149" i="3"/>
  <c r="J149" i="3"/>
  <c r="BE149" i="3"/>
  <c r="BI147" i="3"/>
  <c r="BH147" i="3"/>
  <c r="BG147" i="3"/>
  <c r="BF147" i="3"/>
  <c r="T147" i="3"/>
  <c r="R147" i="3"/>
  <c r="P147" i="3"/>
  <c r="BK147" i="3"/>
  <c r="J147" i="3"/>
  <c r="BE147" i="3"/>
  <c r="BI145" i="3"/>
  <c r="BH145" i="3"/>
  <c r="BG145" i="3"/>
  <c r="BF145" i="3"/>
  <c r="T145" i="3"/>
  <c r="R145" i="3"/>
  <c r="P145" i="3"/>
  <c r="BK145" i="3"/>
  <c r="J145" i="3"/>
  <c r="BE145" i="3"/>
  <c r="BI144" i="3"/>
  <c r="BH144" i="3"/>
  <c r="BG144" i="3"/>
  <c r="BF144" i="3"/>
  <c r="T144" i="3"/>
  <c r="R144" i="3"/>
  <c r="P144" i="3"/>
  <c r="BK144" i="3"/>
  <c r="J144" i="3"/>
  <c r="BE144" i="3"/>
  <c r="BI143" i="3"/>
  <c r="BH143" i="3"/>
  <c r="BG143" i="3"/>
  <c r="BF143" i="3"/>
  <c r="T143" i="3"/>
  <c r="R143" i="3"/>
  <c r="P143" i="3"/>
  <c r="BK143" i="3"/>
  <c r="J143" i="3"/>
  <c r="BE143" i="3"/>
  <c r="BI141" i="3"/>
  <c r="BH141" i="3"/>
  <c r="BG141" i="3"/>
  <c r="BF141" i="3"/>
  <c r="T141" i="3"/>
  <c r="R141" i="3"/>
  <c r="P141" i="3"/>
  <c r="BK141" i="3"/>
  <c r="J141" i="3"/>
  <c r="BE141" i="3"/>
  <c r="BI140" i="3"/>
  <c r="BH140" i="3"/>
  <c r="BG140" i="3"/>
  <c r="BF140" i="3"/>
  <c r="T140" i="3"/>
  <c r="R140" i="3"/>
  <c r="P140" i="3"/>
  <c r="BK140" i="3"/>
  <c r="J140" i="3"/>
  <c r="BE140" i="3"/>
  <c r="BI139" i="3"/>
  <c r="BH139" i="3"/>
  <c r="BG139" i="3"/>
  <c r="BF139" i="3"/>
  <c r="T139" i="3"/>
  <c r="R139" i="3"/>
  <c r="P139" i="3"/>
  <c r="BK139" i="3"/>
  <c r="J139" i="3"/>
  <c r="BE139" i="3"/>
  <c r="BI137" i="3"/>
  <c r="BH137" i="3"/>
  <c r="BG137" i="3"/>
  <c r="BF137" i="3"/>
  <c r="T137" i="3"/>
  <c r="R137" i="3"/>
  <c r="P137" i="3"/>
  <c r="BK137" i="3"/>
  <c r="J137" i="3"/>
  <c r="BE137" i="3"/>
  <c r="BI135" i="3"/>
  <c r="BH135" i="3"/>
  <c r="BG135" i="3"/>
  <c r="BF135" i="3"/>
  <c r="T135" i="3"/>
  <c r="R135" i="3"/>
  <c r="P135" i="3"/>
  <c r="BK135" i="3"/>
  <c r="J135" i="3"/>
  <c r="BE135" i="3"/>
  <c r="BI134" i="3"/>
  <c r="BH134" i="3"/>
  <c r="BG134" i="3"/>
  <c r="BF134" i="3"/>
  <c r="T134" i="3"/>
  <c r="R134" i="3"/>
  <c r="P134" i="3"/>
  <c r="BK134" i="3"/>
  <c r="J134" i="3"/>
  <c r="BE134" i="3"/>
  <c r="BI133" i="3"/>
  <c r="BH133" i="3"/>
  <c r="BG133" i="3"/>
  <c r="BF133" i="3"/>
  <c r="T133" i="3"/>
  <c r="R133" i="3"/>
  <c r="P133" i="3"/>
  <c r="BK133" i="3"/>
  <c r="J133" i="3"/>
  <c r="BE133" i="3"/>
  <c r="BI131" i="3"/>
  <c r="BH131" i="3"/>
  <c r="BG131" i="3"/>
  <c r="BF131" i="3"/>
  <c r="T131" i="3"/>
  <c r="T130" i="3"/>
  <c r="R131" i="3"/>
  <c r="R130" i="3"/>
  <c r="P131" i="3"/>
  <c r="P130" i="3"/>
  <c r="BK131" i="3"/>
  <c r="BK130" i="3"/>
  <c r="J130" i="3" s="1"/>
  <c r="J68" i="3" s="1"/>
  <c r="J131" i="3"/>
  <c r="BE131" i="3" s="1"/>
  <c r="BI129" i="3"/>
  <c r="BH129" i="3"/>
  <c r="BG129" i="3"/>
  <c r="BF129" i="3"/>
  <c r="T129" i="3"/>
  <c r="R129" i="3"/>
  <c r="P129" i="3"/>
  <c r="BK129" i="3"/>
  <c r="J129" i="3"/>
  <c r="BE129" i="3"/>
  <c r="BI128" i="3"/>
  <c r="BH128" i="3"/>
  <c r="BG128" i="3"/>
  <c r="BF128" i="3"/>
  <c r="T128" i="3"/>
  <c r="R128" i="3"/>
  <c r="P128" i="3"/>
  <c r="BK128" i="3"/>
  <c r="J128" i="3"/>
  <c r="BE128" i="3"/>
  <c r="BI127" i="3"/>
  <c r="BH127" i="3"/>
  <c r="BG127" i="3"/>
  <c r="BF127" i="3"/>
  <c r="T127" i="3"/>
  <c r="R127" i="3"/>
  <c r="P127" i="3"/>
  <c r="BK127" i="3"/>
  <c r="J127" i="3"/>
  <c r="BE127" i="3"/>
  <c r="BI125" i="3"/>
  <c r="BH125" i="3"/>
  <c r="BG125" i="3"/>
  <c r="BF125" i="3"/>
  <c r="T125" i="3"/>
  <c r="R125" i="3"/>
  <c r="P125" i="3"/>
  <c r="BK125" i="3"/>
  <c r="J125" i="3"/>
  <c r="BE125" i="3"/>
  <c r="BI124" i="3"/>
  <c r="BH124" i="3"/>
  <c r="BG124" i="3"/>
  <c r="BF124" i="3"/>
  <c r="T124" i="3"/>
  <c r="T123" i="3"/>
  <c r="R124" i="3"/>
  <c r="R123" i="3"/>
  <c r="P124" i="3"/>
  <c r="P123" i="3"/>
  <c r="BK124" i="3"/>
  <c r="BK123" i="3"/>
  <c r="J123" i="3" s="1"/>
  <c r="J67" i="3" s="1"/>
  <c r="J124" i="3"/>
  <c r="BE124" i="3" s="1"/>
  <c r="BI121" i="3"/>
  <c r="BH121" i="3"/>
  <c r="BG121" i="3"/>
  <c r="BF121" i="3"/>
  <c r="T121" i="3"/>
  <c r="T120" i="3"/>
  <c r="R121" i="3"/>
  <c r="R120" i="3"/>
  <c r="P121" i="3"/>
  <c r="P120" i="3"/>
  <c r="BK121" i="3"/>
  <c r="BK120" i="3"/>
  <c r="J120" i="3" s="1"/>
  <c r="J66" i="3" s="1"/>
  <c r="J121" i="3"/>
  <c r="BE121" i="3" s="1"/>
  <c r="BI118" i="3"/>
  <c r="BH118" i="3"/>
  <c r="BG118" i="3"/>
  <c r="BF118" i="3"/>
  <c r="T118" i="3"/>
  <c r="R118" i="3"/>
  <c r="P118" i="3"/>
  <c r="BK118" i="3"/>
  <c r="J118" i="3"/>
  <c r="BE118" i="3"/>
  <c r="BI116" i="3"/>
  <c r="BH116" i="3"/>
  <c r="BG116" i="3"/>
  <c r="BF116" i="3"/>
  <c r="T116" i="3"/>
  <c r="R116" i="3"/>
  <c r="P116" i="3"/>
  <c r="BK116" i="3"/>
  <c r="J116" i="3"/>
  <c r="BE116" i="3"/>
  <c r="BI112" i="3"/>
  <c r="BH112" i="3"/>
  <c r="BG112" i="3"/>
  <c r="BF112" i="3"/>
  <c r="T112" i="3"/>
  <c r="R112" i="3"/>
  <c r="P112" i="3"/>
  <c r="BK112" i="3"/>
  <c r="J112" i="3"/>
  <c r="BE112" i="3"/>
  <c r="BI110" i="3"/>
  <c r="BH110" i="3"/>
  <c r="BG110" i="3"/>
  <c r="BF110" i="3"/>
  <c r="T110" i="3"/>
  <c r="R110" i="3"/>
  <c r="P110" i="3"/>
  <c r="BK110" i="3"/>
  <c r="J110" i="3"/>
  <c r="BE110" i="3"/>
  <c r="BI109" i="3"/>
  <c r="BH109" i="3"/>
  <c r="BG109" i="3"/>
  <c r="BF109" i="3"/>
  <c r="T109" i="3"/>
  <c r="R109" i="3"/>
  <c r="P109" i="3"/>
  <c r="BK109" i="3"/>
  <c r="J109" i="3"/>
  <c r="BE109" i="3"/>
  <c r="BI104" i="3"/>
  <c r="BH104" i="3"/>
  <c r="BG104" i="3"/>
  <c r="BF104" i="3"/>
  <c r="T104" i="3"/>
  <c r="R104" i="3"/>
  <c r="P104" i="3"/>
  <c r="BK104" i="3"/>
  <c r="J104" i="3"/>
  <c r="BE104" i="3"/>
  <c r="BI103" i="3"/>
  <c r="BH103" i="3"/>
  <c r="BG103" i="3"/>
  <c r="BF103" i="3"/>
  <c r="T103" i="3"/>
  <c r="R103" i="3"/>
  <c r="P103" i="3"/>
  <c r="BK103" i="3"/>
  <c r="J103" i="3"/>
  <c r="BE103" i="3"/>
  <c r="BI99" i="3"/>
  <c r="BH99" i="3"/>
  <c r="BG99" i="3"/>
  <c r="BF99" i="3"/>
  <c r="T99" i="3"/>
  <c r="R99" i="3"/>
  <c r="P99" i="3"/>
  <c r="BK99" i="3"/>
  <c r="J99" i="3"/>
  <c r="BE99" i="3"/>
  <c r="BI97" i="3"/>
  <c r="BH97" i="3"/>
  <c r="BG97" i="3"/>
  <c r="BF97" i="3"/>
  <c r="T97" i="3"/>
  <c r="R97" i="3"/>
  <c r="P97" i="3"/>
  <c r="BK97" i="3"/>
  <c r="J97" i="3"/>
  <c r="BE97" i="3"/>
  <c r="BI96" i="3"/>
  <c r="F39" i="3"/>
  <c r="BD57" i="1" s="1"/>
  <c r="BH96" i="3"/>
  <c r="F38" i="3" s="1"/>
  <c r="BC57" i="1" s="1"/>
  <c r="BG96" i="3"/>
  <c r="F37" i="3"/>
  <c r="BB57" i="1" s="1"/>
  <c r="BF96" i="3"/>
  <c r="J36" i="3" s="1"/>
  <c r="AW57" i="1" s="1"/>
  <c r="T96" i="3"/>
  <c r="T95" i="3"/>
  <c r="T94" i="3" s="1"/>
  <c r="T93" i="3" s="1"/>
  <c r="R96" i="3"/>
  <c r="R95" i="3"/>
  <c r="R94" i="3" s="1"/>
  <c r="R93" i="3" s="1"/>
  <c r="P96" i="3"/>
  <c r="P95" i="3"/>
  <c r="P94" i="3" s="1"/>
  <c r="P93" i="3" s="1"/>
  <c r="AU57" i="1" s="1"/>
  <c r="BK96" i="3"/>
  <c r="BK95" i="3" s="1"/>
  <c r="J96" i="3"/>
  <c r="BE96" i="3" s="1"/>
  <c r="J90" i="3"/>
  <c r="J89" i="3"/>
  <c r="F89" i="3"/>
  <c r="F87" i="3"/>
  <c r="E85" i="3"/>
  <c r="J59" i="3"/>
  <c r="J58" i="3"/>
  <c r="F58" i="3"/>
  <c r="F56" i="3"/>
  <c r="E54" i="3"/>
  <c r="J20" i="3"/>
  <c r="E20" i="3"/>
  <c r="F90" i="3" s="1"/>
  <c r="F59" i="3"/>
  <c r="J19" i="3"/>
  <c r="J14" i="3"/>
  <c r="J87" i="3" s="1"/>
  <c r="J56" i="3"/>
  <c r="E7" i="3"/>
  <c r="E81" i="3"/>
  <c r="E50" i="3"/>
  <c r="J39" i="2"/>
  <c r="J38" i="2"/>
  <c r="AY56" i="1"/>
  <c r="J37" i="2"/>
  <c r="AX56" i="1"/>
  <c r="BI182" i="2"/>
  <c r="BH182" i="2"/>
  <c r="BG182" i="2"/>
  <c r="BF182" i="2"/>
  <c r="T182" i="2"/>
  <c r="R182" i="2"/>
  <c r="P182" i="2"/>
  <c r="BK182" i="2"/>
  <c r="J182" i="2"/>
  <c r="BE182" i="2"/>
  <c r="BI181" i="2"/>
  <c r="BH181" i="2"/>
  <c r="BG181" i="2"/>
  <c r="BF181" i="2"/>
  <c r="T181" i="2"/>
  <c r="T180" i="2"/>
  <c r="R181" i="2"/>
  <c r="R180" i="2"/>
  <c r="P181" i="2"/>
  <c r="P180" i="2"/>
  <c r="BK181" i="2"/>
  <c r="BK180" i="2"/>
  <c r="J180" i="2" s="1"/>
  <c r="J71" i="2" s="1"/>
  <c r="J181" i="2"/>
  <c r="BE181" i="2" s="1"/>
  <c r="BI178" i="2"/>
  <c r="BH178" i="2"/>
  <c r="BG178" i="2"/>
  <c r="BF178" i="2"/>
  <c r="T178" i="2"/>
  <c r="R178" i="2"/>
  <c r="P178" i="2"/>
  <c r="BK178" i="2"/>
  <c r="J178" i="2"/>
  <c r="BE178" i="2"/>
  <c r="BI177" i="2"/>
  <c r="BH177" i="2"/>
  <c r="BG177" i="2"/>
  <c r="BF177" i="2"/>
  <c r="T177" i="2"/>
  <c r="R177" i="2"/>
  <c r="P177" i="2"/>
  <c r="BK177" i="2"/>
  <c r="J177" i="2"/>
  <c r="BE177" i="2"/>
  <c r="BI175" i="2"/>
  <c r="BH175" i="2"/>
  <c r="BG175" i="2"/>
  <c r="BF175" i="2"/>
  <c r="T175" i="2"/>
  <c r="R175" i="2"/>
  <c r="P175" i="2"/>
  <c r="BK175" i="2"/>
  <c r="J175" i="2"/>
  <c r="BE175" i="2"/>
  <c r="BI173" i="2"/>
  <c r="BH173" i="2"/>
  <c r="BG173" i="2"/>
  <c r="BF173" i="2"/>
  <c r="T173" i="2"/>
  <c r="R173" i="2"/>
  <c r="P173" i="2"/>
  <c r="BK173" i="2"/>
  <c r="J173" i="2"/>
  <c r="BE173" i="2"/>
  <c r="BI172" i="2"/>
  <c r="BH172" i="2"/>
  <c r="BG172" i="2"/>
  <c r="BF172" i="2"/>
  <c r="T172" i="2"/>
  <c r="T171" i="2"/>
  <c r="R172" i="2"/>
  <c r="R171" i="2"/>
  <c r="P172" i="2"/>
  <c r="P171" i="2"/>
  <c r="BK172" i="2"/>
  <c r="BK171" i="2"/>
  <c r="J171" i="2" s="1"/>
  <c r="J70" i="2" s="1"/>
  <c r="J172" i="2"/>
  <c r="BE172" i="2" s="1"/>
  <c r="BI170" i="2"/>
  <c r="BH170" i="2"/>
  <c r="BG170" i="2"/>
  <c r="BF170" i="2"/>
  <c r="T170" i="2"/>
  <c r="R170" i="2"/>
  <c r="P170" i="2"/>
  <c r="BK170" i="2"/>
  <c r="J170" i="2"/>
  <c r="BE170" i="2"/>
  <c r="BI169" i="2"/>
  <c r="BH169" i="2"/>
  <c r="BG169" i="2"/>
  <c r="BF169" i="2"/>
  <c r="T169" i="2"/>
  <c r="R169" i="2"/>
  <c r="P169" i="2"/>
  <c r="BK169" i="2"/>
  <c r="J169" i="2"/>
  <c r="BE169" i="2"/>
  <c r="BI168" i="2"/>
  <c r="BH168" i="2"/>
  <c r="BG168" i="2"/>
  <c r="BF168" i="2"/>
  <c r="T168" i="2"/>
  <c r="R168" i="2"/>
  <c r="P168" i="2"/>
  <c r="BK168" i="2"/>
  <c r="J168" i="2"/>
  <c r="BE168" i="2"/>
  <c r="BI167" i="2"/>
  <c r="BH167" i="2"/>
  <c r="BG167" i="2"/>
  <c r="BF167" i="2"/>
  <c r="T167" i="2"/>
  <c r="R167" i="2"/>
  <c r="P167" i="2"/>
  <c r="BK167" i="2"/>
  <c r="J167" i="2"/>
  <c r="BE167" i="2"/>
  <c r="BI166" i="2"/>
  <c r="BH166" i="2"/>
  <c r="BG166" i="2"/>
  <c r="BF166" i="2"/>
  <c r="T166" i="2"/>
  <c r="R166" i="2"/>
  <c r="P166" i="2"/>
  <c r="BK166" i="2"/>
  <c r="J166" i="2"/>
  <c r="BE166" i="2"/>
  <c r="BI165" i="2"/>
  <c r="BH165" i="2"/>
  <c r="BG165" i="2"/>
  <c r="BF165" i="2"/>
  <c r="T165" i="2"/>
  <c r="R165" i="2"/>
  <c r="P165" i="2"/>
  <c r="BK165" i="2"/>
  <c r="J165" i="2"/>
  <c r="BE165" i="2"/>
  <c r="BI164" i="2"/>
  <c r="BH164" i="2"/>
  <c r="BG164" i="2"/>
  <c r="BF164" i="2"/>
  <c r="T164" i="2"/>
  <c r="R164" i="2"/>
  <c r="P164" i="2"/>
  <c r="BK164" i="2"/>
  <c r="J164" i="2"/>
  <c r="BE164" i="2"/>
  <c r="BI163" i="2"/>
  <c r="BH163" i="2"/>
  <c r="BG163" i="2"/>
  <c r="BF163" i="2"/>
  <c r="T163" i="2"/>
  <c r="R163" i="2"/>
  <c r="P163" i="2"/>
  <c r="BK163" i="2"/>
  <c r="J163" i="2"/>
  <c r="BE163" i="2"/>
  <c r="BI162" i="2"/>
  <c r="BH162" i="2"/>
  <c r="BG162" i="2"/>
  <c r="BF162" i="2"/>
  <c r="T162" i="2"/>
  <c r="R162" i="2"/>
  <c r="P162" i="2"/>
  <c r="BK162" i="2"/>
  <c r="J162" i="2"/>
  <c r="BE162" i="2"/>
  <c r="BI161" i="2"/>
  <c r="BH161" i="2"/>
  <c r="BG161" i="2"/>
  <c r="BF161" i="2"/>
  <c r="T161" i="2"/>
  <c r="R161" i="2"/>
  <c r="P161" i="2"/>
  <c r="BK161" i="2"/>
  <c r="J161" i="2"/>
  <c r="BE161" i="2"/>
  <c r="BI160" i="2"/>
  <c r="BH160" i="2"/>
  <c r="BG160" i="2"/>
  <c r="BF160" i="2"/>
  <c r="T160" i="2"/>
  <c r="R160" i="2"/>
  <c r="P160" i="2"/>
  <c r="BK160" i="2"/>
  <c r="J160" i="2"/>
  <c r="BE160" i="2"/>
  <c r="BI159" i="2"/>
  <c r="BH159" i="2"/>
  <c r="BG159" i="2"/>
  <c r="BF159" i="2"/>
  <c r="T159" i="2"/>
  <c r="R159" i="2"/>
  <c r="P159" i="2"/>
  <c r="BK159" i="2"/>
  <c r="J159" i="2"/>
  <c r="BE159" i="2"/>
  <c r="BI158" i="2"/>
  <c r="BH158" i="2"/>
  <c r="BG158" i="2"/>
  <c r="BF158" i="2"/>
  <c r="T158" i="2"/>
  <c r="R158" i="2"/>
  <c r="P158" i="2"/>
  <c r="BK158" i="2"/>
  <c r="J158" i="2"/>
  <c r="BE158" i="2"/>
  <c r="BI157" i="2"/>
  <c r="BH157" i="2"/>
  <c r="BG157" i="2"/>
  <c r="BF157" i="2"/>
  <c r="T157" i="2"/>
  <c r="R157" i="2"/>
  <c r="P157" i="2"/>
  <c r="BK157" i="2"/>
  <c r="J157" i="2"/>
  <c r="BE157" i="2"/>
  <c r="BI156" i="2"/>
  <c r="BH156" i="2"/>
  <c r="BG156" i="2"/>
  <c r="BF156" i="2"/>
  <c r="T156" i="2"/>
  <c r="R156" i="2"/>
  <c r="P156" i="2"/>
  <c r="BK156" i="2"/>
  <c r="J156" i="2"/>
  <c r="BE156" i="2"/>
  <c r="BI155" i="2"/>
  <c r="BH155" i="2"/>
  <c r="BG155" i="2"/>
  <c r="BF155" i="2"/>
  <c r="T155" i="2"/>
  <c r="T154" i="2"/>
  <c r="R155" i="2"/>
  <c r="R154" i="2"/>
  <c r="P155" i="2"/>
  <c r="P154" i="2"/>
  <c r="BK155" i="2"/>
  <c r="BK154" i="2"/>
  <c r="J154" i="2" s="1"/>
  <c r="J69" i="2" s="1"/>
  <c r="J155" i="2"/>
  <c r="BE155" i="2" s="1"/>
  <c r="BI153" i="2"/>
  <c r="BH153" i="2"/>
  <c r="BG153" i="2"/>
  <c r="BF153" i="2"/>
  <c r="T153" i="2"/>
  <c r="T152" i="2"/>
  <c r="R153" i="2"/>
  <c r="R152" i="2"/>
  <c r="P153" i="2"/>
  <c r="P152" i="2"/>
  <c r="BK153" i="2"/>
  <c r="BK152" i="2"/>
  <c r="J152" i="2" s="1"/>
  <c r="J68" i="2" s="1"/>
  <c r="J153" i="2"/>
  <c r="BE153" i="2" s="1"/>
  <c r="BI151" i="2"/>
  <c r="BH151" i="2"/>
  <c r="BG151" i="2"/>
  <c r="BF151" i="2"/>
  <c r="T151" i="2"/>
  <c r="R151" i="2"/>
  <c r="P151" i="2"/>
  <c r="BK151" i="2"/>
  <c r="J151" i="2"/>
  <c r="BE151" i="2"/>
  <c r="BI150" i="2"/>
  <c r="BH150" i="2"/>
  <c r="BG150" i="2"/>
  <c r="BF150" i="2"/>
  <c r="T150" i="2"/>
  <c r="R150" i="2"/>
  <c r="P150" i="2"/>
  <c r="BK150" i="2"/>
  <c r="J150" i="2"/>
  <c r="BE150" i="2"/>
  <c r="BI149" i="2"/>
  <c r="BH149" i="2"/>
  <c r="BG149" i="2"/>
  <c r="BF149" i="2"/>
  <c r="T149" i="2"/>
  <c r="R149" i="2"/>
  <c r="P149" i="2"/>
  <c r="BK149" i="2"/>
  <c r="J149" i="2"/>
  <c r="BE149" i="2"/>
  <c r="BI148" i="2"/>
  <c r="BH148" i="2"/>
  <c r="BG148" i="2"/>
  <c r="BF148" i="2"/>
  <c r="T148" i="2"/>
  <c r="R148" i="2"/>
  <c r="P148" i="2"/>
  <c r="BK148" i="2"/>
  <c r="J148" i="2"/>
  <c r="BE148" i="2"/>
  <c r="BI146" i="2"/>
  <c r="BH146" i="2"/>
  <c r="BG146" i="2"/>
  <c r="BF146" i="2"/>
  <c r="T146" i="2"/>
  <c r="R146" i="2"/>
  <c r="P146" i="2"/>
  <c r="BK146" i="2"/>
  <c r="J146" i="2"/>
  <c r="BE146" i="2"/>
  <c r="BI145" i="2"/>
  <c r="BH145" i="2"/>
  <c r="BG145" i="2"/>
  <c r="BF145" i="2"/>
  <c r="T145" i="2"/>
  <c r="R145" i="2"/>
  <c r="P145" i="2"/>
  <c r="BK145" i="2"/>
  <c r="J145" i="2"/>
  <c r="BE145" i="2"/>
  <c r="BI141" i="2"/>
  <c r="BH141" i="2"/>
  <c r="BG141" i="2"/>
  <c r="BF141" i="2"/>
  <c r="T141" i="2"/>
  <c r="R141" i="2"/>
  <c r="P141" i="2"/>
  <c r="BK141" i="2"/>
  <c r="J141" i="2"/>
  <c r="BE141" i="2"/>
  <c r="BI139" i="2"/>
  <c r="BH139" i="2"/>
  <c r="BG139" i="2"/>
  <c r="BF139" i="2"/>
  <c r="T139" i="2"/>
  <c r="R139" i="2"/>
  <c r="P139" i="2"/>
  <c r="BK139" i="2"/>
  <c r="J139" i="2"/>
  <c r="BE139" i="2"/>
  <c r="BI137" i="2"/>
  <c r="BH137" i="2"/>
  <c r="BG137" i="2"/>
  <c r="BF137" i="2"/>
  <c r="T137" i="2"/>
  <c r="R137" i="2"/>
  <c r="P137" i="2"/>
  <c r="BK137" i="2"/>
  <c r="J137" i="2"/>
  <c r="BE137" i="2"/>
  <c r="BI135" i="2"/>
  <c r="BH135" i="2"/>
  <c r="BG135" i="2"/>
  <c r="BF135" i="2"/>
  <c r="T135" i="2"/>
  <c r="R135" i="2"/>
  <c r="P135" i="2"/>
  <c r="BK135" i="2"/>
  <c r="J135" i="2"/>
  <c r="BE135" i="2"/>
  <c r="BI133" i="2"/>
  <c r="BH133" i="2"/>
  <c r="BG133" i="2"/>
  <c r="BF133" i="2"/>
  <c r="T133" i="2"/>
  <c r="R133" i="2"/>
  <c r="P133" i="2"/>
  <c r="BK133" i="2"/>
  <c r="J133" i="2"/>
  <c r="BE133" i="2"/>
  <c r="BI129" i="2"/>
  <c r="BH129" i="2"/>
  <c r="BG129" i="2"/>
  <c r="BF129" i="2"/>
  <c r="T129" i="2"/>
  <c r="R129" i="2"/>
  <c r="P129" i="2"/>
  <c r="BK129" i="2"/>
  <c r="J129" i="2"/>
  <c r="BE129" i="2"/>
  <c r="BI127" i="2"/>
  <c r="BH127" i="2"/>
  <c r="BG127" i="2"/>
  <c r="BF127" i="2"/>
  <c r="T127" i="2"/>
  <c r="R127" i="2"/>
  <c r="P127" i="2"/>
  <c r="BK127" i="2"/>
  <c r="J127" i="2"/>
  <c r="BE127" i="2"/>
  <c r="BI125" i="2"/>
  <c r="BH125" i="2"/>
  <c r="BG125" i="2"/>
  <c r="BF125" i="2"/>
  <c r="T125" i="2"/>
  <c r="R125" i="2"/>
  <c r="P125" i="2"/>
  <c r="BK125" i="2"/>
  <c r="J125" i="2"/>
  <c r="BE125" i="2"/>
  <c r="BI120" i="2"/>
  <c r="BH120" i="2"/>
  <c r="BG120" i="2"/>
  <c r="BF120" i="2"/>
  <c r="T120" i="2"/>
  <c r="T119" i="2"/>
  <c r="R120" i="2"/>
  <c r="R119" i="2"/>
  <c r="P120" i="2"/>
  <c r="P119" i="2"/>
  <c r="BK120" i="2"/>
  <c r="BK119" i="2"/>
  <c r="J119" i="2" s="1"/>
  <c r="J67" i="2" s="1"/>
  <c r="J120" i="2"/>
  <c r="BE120" i="2" s="1"/>
  <c r="BI115" i="2"/>
  <c r="BH115" i="2"/>
  <c r="BG115" i="2"/>
  <c r="BF115" i="2"/>
  <c r="T115" i="2"/>
  <c r="T114" i="2"/>
  <c r="R115" i="2"/>
  <c r="R114" i="2"/>
  <c r="P115" i="2"/>
  <c r="P114" i="2"/>
  <c r="BK115" i="2"/>
  <c r="BK114" i="2"/>
  <c r="J114" i="2" s="1"/>
  <c r="J66" i="2" s="1"/>
  <c r="J115" i="2"/>
  <c r="BE115" i="2" s="1"/>
  <c r="BI113" i="2"/>
  <c r="BH113" i="2"/>
  <c r="BG113" i="2"/>
  <c r="BF113" i="2"/>
  <c r="T113" i="2"/>
  <c r="R113" i="2"/>
  <c r="P113" i="2"/>
  <c r="BK113" i="2"/>
  <c r="J113" i="2"/>
  <c r="BE113" i="2"/>
  <c r="BI112" i="2"/>
  <c r="BH112" i="2"/>
  <c r="BG112" i="2"/>
  <c r="BF112" i="2"/>
  <c r="T112" i="2"/>
  <c r="R112" i="2"/>
  <c r="P112" i="2"/>
  <c r="BK112" i="2"/>
  <c r="J112" i="2"/>
  <c r="BE112" i="2"/>
  <c r="BI111" i="2"/>
  <c r="BH111" i="2"/>
  <c r="BG111" i="2"/>
  <c r="BF111" i="2"/>
  <c r="T111" i="2"/>
  <c r="R111" i="2"/>
  <c r="P111" i="2"/>
  <c r="BK111" i="2"/>
  <c r="J111" i="2"/>
  <c r="BE111" i="2"/>
  <c r="BI109" i="2"/>
  <c r="BH109" i="2"/>
  <c r="BG109" i="2"/>
  <c r="BF109" i="2"/>
  <c r="T109" i="2"/>
  <c r="R109" i="2"/>
  <c r="P109" i="2"/>
  <c r="BK109" i="2"/>
  <c r="J109" i="2"/>
  <c r="BE109" i="2"/>
  <c r="BI107" i="2"/>
  <c r="BH107" i="2"/>
  <c r="BG107" i="2"/>
  <c r="BF107" i="2"/>
  <c r="T107" i="2"/>
  <c r="R107" i="2"/>
  <c r="P107" i="2"/>
  <c r="BK107" i="2"/>
  <c r="J107" i="2"/>
  <c r="BE107" i="2"/>
  <c r="BI106" i="2"/>
  <c r="BH106" i="2"/>
  <c r="BG106" i="2"/>
  <c r="BF106" i="2"/>
  <c r="T106" i="2"/>
  <c r="R106" i="2"/>
  <c r="P106" i="2"/>
  <c r="BK106" i="2"/>
  <c r="J106" i="2"/>
  <c r="BE106" i="2"/>
  <c r="BI104" i="2"/>
  <c r="BH104" i="2"/>
  <c r="BG104" i="2"/>
  <c r="BF104" i="2"/>
  <c r="T104" i="2"/>
  <c r="R104" i="2"/>
  <c r="P104" i="2"/>
  <c r="BK104" i="2"/>
  <c r="J104" i="2"/>
  <c r="BE104" i="2"/>
  <c r="BI102" i="2"/>
  <c r="BH102" i="2"/>
  <c r="BG102" i="2"/>
  <c r="BF102" i="2"/>
  <c r="T102" i="2"/>
  <c r="R102" i="2"/>
  <c r="P102" i="2"/>
  <c r="BK102" i="2"/>
  <c r="J102" i="2"/>
  <c r="BE102" i="2"/>
  <c r="BI101" i="2"/>
  <c r="BH101" i="2"/>
  <c r="BG101" i="2"/>
  <c r="BF101" i="2"/>
  <c r="T101" i="2"/>
  <c r="R101" i="2"/>
  <c r="P101" i="2"/>
  <c r="BK101" i="2"/>
  <c r="J101" i="2"/>
  <c r="BE101" i="2"/>
  <c r="BI100" i="2"/>
  <c r="BH100" i="2"/>
  <c r="BG100" i="2"/>
  <c r="BF100" i="2"/>
  <c r="T100" i="2"/>
  <c r="R100" i="2"/>
  <c r="P100" i="2"/>
  <c r="BK100" i="2"/>
  <c r="J100" i="2"/>
  <c r="BE100" i="2"/>
  <c r="BI99" i="2"/>
  <c r="BH99" i="2"/>
  <c r="BG99" i="2"/>
  <c r="BF99" i="2"/>
  <c r="T99" i="2"/>
  <c r="R99" i="2"/>
  <c r="P99" i="2"/>
  <c r="BK99" i="2"/>
  <c r="J99" i="2"/>
  <c r="BE99" i="2"/>
  <c r="BI98" i="2"/>
  <c r="BH98" i="2"/>
  <c r="BG98" i="2"/>
  <c r="BF98" i="2"/>
  <c r="T98" i="2"/>
  <c r="R98" i="2"/>
  <c r="P98" i="2"/>
  <c r="BK98" i="2"/>
  <c r="J98" i="2"/>
  <c r="BE98" i="2"/>
  <c r="BI96" i="2"/>
  <c r="F39" i="2"/>
  <c r="BD56" i="1" s="1"/>
  <c r="BH96" i="2"/>
  <c r="F38" i="2" s="1"/>
  <c r="BC56" i="1" s="1"/>
  <c r="BC55" i="1" s="1"/>
  <c r="BG96" i="2"/>
  <c r="F37" i="2"/>
  <c r="BB56" i="1" s="1"/>
  <c r="BF96" i="2"/>
  <c r="J36" i="2" s="1"/>
  <c r="AW56" i="1" s="1"/>
  <c r="T96" i="2"/>
  <c r="T95" i="2"/>
  <c r="T94" i="2" s="1"/>
  <c r="T93" i="2" s="1"/>
  <c r="R96" i="2"/>
  <c r="R95" i="2"/>
  <c r="R94" i="2" s="1"/>
  <c r="R93" i="2" s="1"/>
  <c r="P96" i="2"/>
  <c r="P95" i="2"/>
  <c r="P94" i="2" s="1"/>
  <c r="P93" i="2" s="1"/>
  <c r="AU56" i="1" s="1"/>
  <c r="BK96" i="2"/>
  <c r="BK95" i="2" s="1"/>
  <c r="J96" i="2"/>
  <c r="BE96" i="2" s="1"/>
  <c r="J90" i="2"/>
  <c r="J89" i="2"/>
  <c r="F89" i="2"/>
  <c r="F87" i="2"/>
  <c r="E85" i="2"/>
  <c r="J59" i="2"/>
  <c r="J58" i="2"/>
  <c r="F58" i="2"/>
  <c r="F56" i="2"/>
  <c r="E54" i="2"/>
  <c r="J20" i="2"/>
  <c r="E20" i="2"/>
  <c r="F90" i="2" s="1"/>
  <c r="J19" i="2"/>
  <c r="J14" i="2"/>
  <c r="J87" i="2" s="1"/>
  <c r="E7" i="2"/>
  <c r="E81" i="2"/>
  <c r="E50" i="2"/>
  <c r="BD61" i="1"/>
  <c r="BB61" i="1"/>
  <c r="AX61" i="1"/>
  <c r="AS61" i="1"/>
  <c r="AS55" i="1"/>
  <c r="AS54" i="1"/>
  <c r="AT62" i="1"/>
  <c r="AT60" i="1"/>
  <c r="L50" i="1"/>
  <c r="AM50" i="1"/>
  <c r="AM49" i="1"/>
  <c r="L49" i="1"/>
  <c r="AM47" i="1"/>
  <c r="L47" i="1"/>
  <c r="L45" i="1"/>
  <c r="L44" i="1"/>
  <c r="J35" i="2" l="1"/>
  <c r="AV56" i="1" s="1"/>
  <c r="AT56" i="1" s="1"/>
  <c r="F35" i="2"/>
  <c r="AZ56" i="1" s="1"/>
  <c r="J35" i="3"/>
  <c r="AV57" i="1" s="1"/>
  <c r="AT57" i="1" s="1"/>
  <c r="F35" i="3"/>
  <c r="AZ57" i="1" s="1"/>
  <c r="BK94" i="2"/>
  <c r="J95" i="2"/>
  <c r="J65" i="2" s="1"/>
  <c r="AY55" i="1"/>
  <c r="BK94" i="3"/>
  <c r="J95" i="3"/>
  <c r="J65" i="3" s="1"/>
  <c r="J35" i="4"/>
  <c r="AV58" i="1" s="1"/>
  <c r="AT58" i="1" s="1"/>
  <c r="F35" i="4"/>
  <c r="AZ58" i="1" s="1"/>
  <c r="F59" i="2"/>
  <c r="J35" i="5"/>
  <c r="AV59" i="1" s="1"/>
  <c r="AT59" i="1" s="1"/>
  <c r="F35" i="5"/>
  <c r="AZ59" i="1" s="1"/>
  <c r="J94" i="6"/>
  <c r="J66" i="6" s="1"/>
  <c r="BK91" i="6"/>
  <c r="J107" i="7"/>
  <c r="J66" i="7" s="1"/>
  <c r="BK95" i="7"/>
  <c r="J56" i="2"/>
  <c r="F36" i="2"/>
  <c r="BA56" i="1" s="1"/>
  <c r="BA55" i="1" s="1"/>
  <c r="F36" i="3"/>
  <c r="BA57" i="1" s="1"/>
  <c r="BK88" i="4"/>
  <c r="F37" i="4"/>
  <c r="BB58" i="1" s="1"/>
  <c r="BB55" i="1" s="1"/>
  <c r="F39" i="4"/>
  <c r="BD58" i="1" s="1"/>
  <c r="BD55" i="1" s="1"/>
  <c r="BD54" i="1" s="1"/>
  <c r="W33" i="1" s="1"/>
  <c r="E50" i="5"/>
  <c r="BK91" i="5"/>
  <c r="F37" i="5"/>
  <c r="BB59" i="1" s="1"/>
  <c r="F39" i="5"/>
  <c r="BD59" i="1" s="1"/>
  <c r="BK107" i="5"/>
  <c r="J107" i="5" s="1"/>
  <c r="J66" i="5" s="1"/>
  <c r="P108" i="5"/>
  <c r="P107" i="5" s="1"/>
  <c r="P90" i="5" s="1"/>
  <c r="AU59" i="1" s="1"/>
  <c r="AU55" i="1" s="1"/>
  <c r="AU54" i="1" s="1"/>
  <c r="T108" i="5"/>
  <c r="T107" i="5" s="1"/>
  <c r="T90" i="5" s="1"/>
  <c r="R91" i="6"/>
  <c r="R90" i="6" s="1"/>
  <c r="J35" i="8"/>
  <c r="AV63" i="1" s="1"/>
  <c r="F35" i="8"/>
  <c r="AZ63" i="1" s="1"/>
  <c r="F35" i="6"/>
  <c r="AZ60" i="1" s="1"/>
  <c r="F35" i="7"/>
  <c r="AZ62" i="1" s="1"/>
  <c r="P152" i="7"/>
  <c r="P95" i="7" s="1"/>
  <c r="P94" i="7" s="1"/>
  <c r="AU62" i="1" s="1"/>
  <c r="AU61" i="1" s="1"/>
  <c r="T152" i="7"/>
  <c r="T95" i="7" s="1"/>
  <c r="T94" i="7" s="1"/>
  <c r="P163" i="7"/>
  <c r="T163" i="7"/>
  <c r="E50" i="8"/>
  <c r="J35" i="10"/>
  <c r="AV65" i="1" s="1"/>
  <c r="AT65" i="1" s="1"/>
  <c r="F35" i="10"/>
  <c r="AZ65" i="1" s="1"/>
  <c r="J113" i="10"/>
  <c r="J67" i="10" s="1"/>
  <c r="BK112" i="10"/>
  <c r="J112" i="10" s="1"/>
  <c r="J66" i="10" s="1"/>
  <c r="BK96" i="8"/>
  <c r="P95" i="8"/>
  <c r="P94" i="8" s="1"/>
  <c r="AU63" i="1" s="1"/>
  <c r="T95" i="8"/>
  <c r="T94" i="8" s="1"/>
  <c r="J36" i="8"/>
  <c r="AW63" i="1" s="1"/>
  <c r="F36" i="8"/>
  <c r="BA63" i="1" s="1"/>
  <c r="F38" i="8"/>
  <c r="BC63" i="1" s="1"/>
  <c r="F59" i="9"/>
  <c r="BK92" i="9"/>
  <c r="J36" i="9"/>
  <c r="AW64" i="1" s="1"/>
  <c r="AT64" i="1" s="1"/>
  <c r="F36" i="9"/>
  <c r="BA64" i="1" s="1"/>
  <c r="F38" i="9"/>
  <c r="BC64" i="1" s="1"/>
  <c r="BK104" i="9"/>
  <c r="R104" i="9"/>
  <c r="R103" i="9" s="1"/>
  <c r="R90" i="9" s="1"/>
  <c r="J93" i="10"/>
  <c r="J65" i="10" s="1"/>
  <c r="BK92" i="10"/>
  <c r="F36" i="10"/>
  <c r="BA65" i="1" s="1"/>
  <c r="AX55" i="1" l="1"/>
  <c r="BB54" i="1"/>
  <c r="BK103" i="9"/>
  <c r="J103" i="9" s="1"/>
  <c r="J66" i="9" s="1"/>
  <c r="J104" i="9"/>
  <c r="J67" i="9" s="1"/>
  <c r="BK91" i="9"/>
  <c r="J92" i="9"/>
  <c r="J65" i="9" s="1"/>
  <c r="BC61" i="1"/>
  <c r="AZ61" i="1"/>
  <c r="AV61" i="1" s="1"/>
  <c r="J91" i="5"/>
  <c r="J64" i="5" s="1"/>
  <c r="BK90" i="5"/>
  <c r="J90" i="5" s="1"/>
  <c r="BK87" i="4"/>
  <c r="J87" i="4" s="1"/>
  <c r="J88" i="4"/>
  <c r="J64" i="4" s="1"/>
  <c r="AW55" i="1"/>
  <c r="J95" i="7"/>
  <c r="J64" i="7" s="1"/>
  <c r="BK94" i="7"/>
  <c r="J94" i="7" s="1"/>
  <c r="J91" i="6"/>
  <c r="J64" i="6" s="1"/>
  <c r="BK90" i="6"/>
  <c r="J90" i="6" s="1"/>
  <c r="BK93" i="3"/>
  <c r="J93" i="3" s="1"/>
  <c r="J94" i="3"/>
  <c r="J64" i="3" s="1"/>
  <c r="AZ55" i="1"/>
  <c r="J92" i="10"/>
  <c r="J64" i="10" s="1"/>
  <c r="BK91" i="10"/>
  <c r="J91" i="10" s="1"/>
  <c r="BA61" i="1"/>
  <c r="AW61" i="1" s="1"/>
  <c r="BK95" i="8"/>
  <c r="J96" i="8"/>
  <c r="J65" i="8" s="1"/>
  <c r="AT63" i="1"/>
  <c r="BK93" i="2"/>
  <c r="J93" i="2" s="1"/>
  <c r="J94" i="2"/>
  <c r="J64" i="2" s="1"/>
  <c r="J32" i="6" l="1"/>
  <c r="J63" i="6"/>
  <c r="J32" i="7"/>
  <c r="J63" i="7"/>
  <c r="BA54" i="1"/>
  <c r="J32" i="5"/>
  <c r="J63" i="5"/>
  <c r="AT61" i="1"/>
  <c r="W31" i="1"/>
  <c r="AX54" i="1"/>
  <c r="J63" i="2"/>
  <c r="J32" i="2"/>
  <c r="BK94" i="8"/>
  <c r="J94" i="8" s="1"/>
  <c r="J95" i="8"/>
  <c r="J64" i="8" s="1"/>
  <c r="J32" i="10"/>
  <c r="J63" i="10"/>
  <c r="AV55" i="1"/>
  <c r="AT55" i="1" s="1"/>
  <c r="AZ54" i="1"/>
  <c r="J63" i="3"/>
  <c r="J32" i="3"/>
  <c r="J63" i="4"/>
  <c r="J32" i="4"/>
  <c r="AY61" i="1"/>
  <c r="BC54" i="1"/>
  <c r="BK90" i="9"/>
  <c r="J90" i="9" s="1"/>
  <c r="J91" i="9"/>
  <c r="J64" i="9" s="1"/>
  <c r="W32" i="1" l="1"/>
  <c r="AY54" i="1"/>
  <c r="AG58" i="1"/>
  <c r="AN58" i="1" s="1"/>
  <c r="J41" i="4"/>
  <c r="AG57" i="1"/>
  <c r="AN57" i="1" s="1"/>
  <c r="J41" i="3"/>
  <c r="W29" i="1"/>
  <c r="AV54" i="1"/>
  <c r="AG56" i="1"/>
  <c r="J41" i="2"/>
  <c r="J41" i="5"/>
  <c r="AG59" i="1"/>
  <c r="AN59" i="1" s="1"/>
  <c r="J63" i="9"/>
  <c r="J32" i="9"/>
  <c r="J41" i="10"/>
  <c r="AG65" i="1"/>
  <c r="AN65" i="1" s="1"/>
  <c r="J63" i="8"/>
  <c r="J32" i="8"/>
  <c r="W30" i="1"/>
  <c r="AW54" i="1"/>
  <c r="AK30" i="1" s="1"/>
  <c r="J41" i="7"/>
  <c r="AG62" i="1"/>
  <c r="J41" i="6"/>
  <c r="AG60" i="1"/>
  <c r="AN60" i="1" s="1"/>
  <c r="J41" i="8" l="1"/>
  <c r="AG63" i="1"/>
  <c r="AN63" i="1" s="1"/>
  <c r="AG64" i="1"/>
  <c r="AN64" i="1" s="1"/>
  <c r="J41" i="9"/>
  <c r="AK29" i="1"/>
  <c r="AT54" i="1"/>
  <c r="AG61" i="1"/>
  <c r="AN61" i="1" s="1"/>
  <c r="AN62" i="1"/>
  <c r="AG55" i="1"/>
  <c r="AN56" i="1"/>
  <c r="AG54" i="1" l="1"/>
  <c r="AN55" i="1"/>
  <c r="AN54" i="1" l="1"/>
  <c r="AK26" i="1"/>
  <c r="AK35" i="1" s="1"/>
</calcChain>
</file>

<file path=xl/sharedStrings.xml><?xml version="1.0" encoding="utf-8"?>
<sst xmlns="http://schemas.openxmlformats.org/spreadsheetml/2006/main" count="8667" uniqueCount="1300">
  <si>
    <t>Export Komplet</t>
  </si>
  <si>
    <t>VZ</t>
  </si>
  <si>
    <t>2.0</t>
  </si>
  <si>
    <t>ZAMOK</t>
  </si>
  <si>
    <t>False</t>
  </si>
  <si>
    <t>{7a67c615-7a92-4b17-90c4-3ddc3349d5eb}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</si>
  <si>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</si>
  <si>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</si>
  <si>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</si>
  <si>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</si>
  <si>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</si>
  <si>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</si>
  <si>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</si>
  <si>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</si>
  <si>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18Z-013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</si>
  <si>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</si>
  <si>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</si>
  <si>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Chodník v ulici Kladenská, Velké Přílepy</t>
  </si>
  <si>
    <t>KSO:</t>
  </si>
  <si>
    <t/>
  </si>
  <si>
    <t>CC-CZ:</t>
  </si>
  <si>
    <t>Místo:</t>
  </si>
  <si>
    <t>Velké Přílepy</t>
  </si>
  <si>
    <t>Datum:</t>
  </si>
  <si>
    <t>20. 9. 2019</t>
  </si>
  <si>
    <t>Zadavatel:</t>
  </si>
  <si>
    <t>IČ:</t>
  </si>
  <si>
    <t>00241806</t>
  </si>
  <si>
    <t>obec Velké Přílepy, Pražská 162</t>
  </si>
  <si>
    <t>DIČ:</t>
  </si>
  <si>
    <t>CZ00241806</t>
  </si>
  <si>
    <t>Uchazeč:</t>
  </si>
  <si>
    <t>Vyplň údaj</t>
  </si>
  <si>
    <t>Projektant:</t>
  </si>
  <si>
    <t>67615988</t>
  </si>
  <si>
    <t>Ing. Zdeněk Fiedler, Ostrá 210, 289 22 Lysá n. L.</t>
  </si>
  <si>
    <t>True</t>
  </si>
  <si>
    <t>Zpracovatel:</t>
  </si>
  <si>
    <t>02940540</t>
  </si>
  <si>
    <t>HADRABA, s.r.o.</t>
  </si>
  <si>
    <t>CZ02940540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</si>
  <si>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</si>
  <si>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</si>
  <si>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</si>
  <si>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</si>
  <si>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</si>
  <si>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</si>
  <si>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</si>
  <si>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</si>
  <si>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</si>
  <si>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</si>
  <si>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</si>
  <si>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</si>
  <si>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</si>
  <si>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</si>
  <si>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</si>
  <si>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</si>
  <si>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</si>
  <si>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</si>
  <si>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</si>
  <si>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</si>
  <si>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</si>
  <si>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</si>
  <si>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</si>
  <si>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</si>
  <si>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</si>
  <si>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</si>
  <si>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</si>
  <si>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</si>
  <si>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</si>
  <si>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</si>
  <si>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</si>
  <si>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</si>
  <si>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</si>
  <si>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</si>
  <si>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</si>
  <si>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</si>
  <si>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</si>
  <si>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</si>
  <si>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</si>
  <si>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</si>
  <si>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18Z-013_uz</t>
  </si>
  <si>
    <t>Uznatelné položky</t>
  </si>
  <si>
    <t>STA</t>
  </si>
  <si>
    <t>1</t>
  </si>
  <si>
    <t>{eb4be5eb-7544-46a9-b67e-43e12988da04}</t>
  </si>
  <si>
    <t>2</t>
  </si>
  <si>
    <t>/</t>
  </si>
  <si>
    <t>SO 100a</t>
  </si>
  <si>
    <t>Komunikace - uznatelné</t>
  </si>
  <si>
    <t>Soupis</t>
  </si>
  <si>
    <t>{474fd9b5-f47d-464b-8119-9d8e72502aa0}</t>
  </si>
  <si>
    <t>SO 301a</t>
  </si>
  <si>
    <t>Odvodnění komunikace - uznatelné</t>
  </si>
  <si>
    <t>{b6172ea6-0c53-4059-9956-c34997441bc8}</t>
  </si>
  <si>
    <t>SO 400</t>
  </si>
  <si>
    <t>Vyvolané přeložky elektro a VO - uznatelné</t>
  </si>
  <si>
    <t>{bfd37a7c-4dc8-4c02-bd00-2de4b94bfc05}</t>
  </si>
  <si>
    <t>SO 401a</t>
  </si>
  <si>
    <t>Veřejné osvětlení - uznatelné</t>
  </si>
  <si>
    <t>{96d70155-1932-4035-9d7e-26c100bdb4ee}</t>
  </si>
  <si>
    <t>VRN, OST a</t>
  </si>
  <si>
    <t>Vedlejší a ostatní rozpočtové náklady - uznatelné</t>
  </si>
  <si>
    <t>{1c88a260-14b4-4241-b7a8-0440ea5732ea}</t>
  </si>
  <si>
    <t>827 21</t>
  </si>
  <si>
    <t>18Z-013_ne</t>
  </si>
  <si>
    <t>Neuznatelné položky</t>
  </si>
  <si>
    <t>{38d4821c-12c0-4278-bdc7-df7a9c3118c0}</t>
  </si>
  <si>
    <t>SO 100b</t>
  </si>
  <si>
    <t>Komunikace - neuznatelné</t>
  </si>
  <si>
    <t>{d820a9f9-aebf-44bc-a198-83052cda935b}</t>
  </si>
  <si>
    <t>SO 301b</t>
  </si>
  <si>
    <t>Odvodnění komunikace - neuznatelné</t>
  </si>
  <si>
    <t>{8f2ea388-d3fd-41e8-aff8-4370efefeaf5}</t>
  </si>
  <si>
    <t>SO 401b</t>
  </si>
  <si>
    <t>Veřejné osvětlení - neuznatelné</t>
  </si>
  <si>
    <t>{8b43e902-501d-45ab-b026-0065ad66274d}</t>
  </si>
  <si>
    <t>VRN, OST b</t>
  </si>
  <si>
    <t>Vedlejší a ostatní rozpočtové náklady - neuznatelné</t>
  </si>
  <si>
    <t>{848f0114-675b-49b7-9d60-9e164621dfe0}</t>
  </si>
  <si>
    <t>KRYCÍ LIST SOUPISU PRACÍ</t>
  </si>
  <si>
    <t>Objekt:</t>
  </si>
  <si>
    <t>18Z-013_uz - Uznatelné položky</t>
  </si>
  <si>
    <t>Soupis:</t>
  </si>
  <si>
    <t>SO 100a - Komunikace - uznatelné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</si>
  <si>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</si>
  <si>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</si>
  <si>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</si>
  <si>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</si>
  <si>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</si>
  <si>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</si>
  <si>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</si>
  <si>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</si>
  <si>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</si>
  <si>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</si>
  <si>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</si>
  <si>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</si>
  <si>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</si>
  <si>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</si>
  <si>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</si>
  <si>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</si>
  <si>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</si>
  <si>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</si>
  <si>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</si>
  <si>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</si>
  <si>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</si>
  <si>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</si>
  <si>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</si>
  <si>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</si>
  <si>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</si>
  <si>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</si>
  <si>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</si>
  <si>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</si>
  <si>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</si>
  <si>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</si>
  <si>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</si>
  <si>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</si>
  <si>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m2</t>
  </si>
  <si>
    <t>CS ÚRS 2019 01</t>
  </si>
  <si>
    <t>4</t>
  </si>
  <si>
    <t>1664578500</t>
  </si>
  <si>
    <t>VV</t>
  </si>
  <si>
    <t>175+375</t>
  </si>
  <si>
    <t>3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</si>
  <si>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</si>
  <si>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</si>
  <si>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109492592</t>
  </si>
  <si>
    <t>113107336</t>
  </si>
  <si>
    <t>Odstranění podkladů nebo krytů strojně plochy jednotlivě do 50 m2 s přemístěním hmot na skládku na vzdálenost do 3 m nebo s naložením na dopravní prostředek z betonu vyztuženého sítěmi, o tl. vrstvy přes 100 do 150 mm</t>
  </si>
  <si>
    <t>-232018966</t>
  </si>
  <si>
    <t>5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</si>
  <si>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</si>
  <si>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</si>
  <si>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1057072882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</si>
  <si>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</si>
  <si>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</si>
  <si>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</si>
  <si>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-391491671</t>
  </si>
  <si>
    <t>6</t>
  </si>
  <si>
    <t>121101103</t>
  </si>
  <si>
    <t>Sejmutí ornice nebo lesní půdy s vodorovným přemístěním na hromady v místě upotřebení nebo na dočasné či trvalé skládky se složením, na vzdálenost přes 100 do 250 m</t>
  </si>
  <si>
    <t>m3</t>
  </si>
  <si>
    <t>218175391</t>
  </si>
  <si>
    <t>290*0,1</t>
  </si>
  <si>
    <t>7</t>
  </si>
  <si>
    <t>131101101</t>
  </si>
  <si>
    <t>Hloubení nezapažených jam a zářezů s urovnáním dna do předepsaného profilu a spádu v horninách tř. 1 a 2 do 100 m3</t>
  </si>
  <si>
    <t>-486834340</t>
  </si>
  <si>
    <t>53</t>
  </si>
  <si>
    <t>162701103</t>
  </si>
  <si>
    <t>Vodorovné přemístění výkopku nebo sypaniny po suchu na obvyklém dopravním prostředku, bez naložení výkopku, avšak se složením bez rozhrnutí z horniny tř. 1 až 4 na vzdálenost přes 7 000 do 8 000 m</t>
  </si>
  <si>
    <t>-1171619978</t>
  </si>
  <si>
    <t>52</t>
  </si>
  <si>
    <t>167101101</t>
  </si>
  <si>
    <t>Nakládání, skládání a překládání neulehlého výkopku nebo sypaniny nakládání, množství do 100 m3, z hornin tř. 1 až 4</t>
  </si>
  <si>
    <t>-233443102</t>
  </si>
  <si>
    <t>29-15</t>
  </si>
  <si>
    <t>31</t>
  </si>
  <si>
    <t>171101101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</si>
  <si>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</si>
  <si>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-573897075</t>
  </si>
  <si>
    <t>"zpětné zásypy cca 20 cm" 75*0,2</t>
  </si>
  <si>
    <t>54</t>
  </si>
  <si>
    <t>171201201</t>
  </si>
  <si>
    <t>Uložení sypaniny na skládky</t>
  </si>
  <si>
    <t>-1910806363</t>
  </si>
  <si>
    <t>55</t>
  </si>
  <si>
    <t>171201211</t>
  </si>
  <si>
    <t>Poplatek za uložení stavebního odpadu na skládce (skládkovné) zeminy a kameniva zatříděného do Katalogu odpadů pod kódem 170 504</t>
  </si>
  <si>
    <t>t</t>
  </si>
  <si>
    <t>-498646644</t>
  </si>
  <si>
    <t>30</t>
  </si>
  <si>
    <t>181301103</t>
  </si>
  <si>
    <t>Rozprostření a urovnání ornice v rovině nebo ve svahu sklonu do 1:5 při souvislé ploše do 500 m2, tl. vrstvy přes 150 do 200 mm</t>
  </si>
  <si>
    <t>2093384110</t>
  </si>
  <si>
    <t>Vodorovné konstrukce</t>
  </si>
  <si>
    <t>23</t>
  </si>
  <si>
    <t>451577777</t>
  </si>
  <si>
    <t>Podklad nebo lože pod dlažbu (přídlažbu) v ploše vodorovné nebo ve sklonu do 1:5, tloušťky od 30 do 100 mm z kameniva těženého</t>
  </si>
  <si>
    <t>878482823</t>
  </si>
  <si>
    <t>"vjezdy" 126</t>
  </si>
  <si>
    <t>"chodník" 550</t>
  </si>
  <si>
    <t>Součet</t>
  </si>
  <si>
    <t>Komunikace pozemní</t>
  </si>
  <si>
    <t>14</t>
  </si>
  <si>
    <t>561011111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</si>
  <si>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do 150 mm</t>
  </si>
  <si>
    <t>-771579444</t>
  </si>
  <si>
    <t>"vozovka" 120</t>
  </si>
  <si>
    <t>"chodník" 660</t>
  </si>
  <si>
    <t>M</t>
  </si>
  <si>
    <t>58530170</t>
  </si>
  <si>
    <t>vápno nehašené CL 90-Q pro úpravu zemin standardní</t>
  </si>
  <si>
    <t>8</t>
  </si>
  <si>
    <t>-1351527689</t>
  </si>
  <si>
    <t>"cca 6% hm." (120+660+126)*0,15*1,9*0,006</t>
  </si>
  <si>
    <t>22</t>
  </si>
  <si>
    <t>564851111</t>
  </si>
  <si>
    <t>Podklad ze štěrkodrti ŠD s rozprostřením a zhutněním, po zhutnění tl. 150 mm</t>
  </si>
  <si>
    <t>-1428019521</t>
  </si>
  <si>
    <t>16</t>
  </si>
  <si>
    <t>564861111</t>
  </si>
  <si>
    <t>Podklad ze štěrkodrti ŠD s rozprostřením a zhutněním, po zhutnění tl. 200 mm</t>
  </si>
  <si>
    <t>-1236081593</t>
  </si>
  <si>
    <t>19</t>
  </si>
  <si>
    <t>565155111</t>
  </si>
  <si>
    <t>Asfaltový beton vrstva podkladní ACP 16 (obalované kamenivo střednězrnné - OKS) s rozprostřením a zhutněním v pruhu šířky do 3 m, po zhutnění tl. 70 mm</t>
  </si>
  <si>
    <t>-239911085</t>
  </si>
  <si>
    <t>17</t>
  </si>
  <si>
    <t>567122112</t>
  </si>
  <si>
    <t>Podklad ze směsi stmelené cementem SC bez dilatačních spár, s rozprostřením a zhutněním SC C 8/10 (KSC I), po zhutnění tl. 130 mm</t>
  </si>
  <si>
    <t>1318341264</t>
  </si>
  <si>
    <t>18</t>
  </si>
  <si>
    <t>573191111</t>
  </si>
  <si>
    <t>Postřik infiltrační kationaktivní emulzí v množství 1,00 kg/m2</t>
  </si>
  <si>
    <t>-1572328291</t>
  </si>
  <si>
    <t>20</t>
  </si>
  <si>
    <t>573231106</t>
  </si>
  <si>
    <t>Postřik spojovací PS bez posypu kamenivem ze silniční emulze, v množství 0,30 kg/m2</t>
  </si>
  <si>
    <t>-1496492887</t>
  </si>
  <si>
    <t>577134211</t>
  </si>
  <si>
    <t>Asfaltový beton vrstva obrusná ACO 11 (ABS) s rozprostřením a se zhutněním z nemodifikovaného asfaltu v pruhu šířky do 3 m tř. II, po zhutnění tl. 40 mm</t>
  </si>
  <si>
    <t>-2004047986</t>
  </si>
  <si>
    <t>"vyspravení po překopech přípojek vpustí (SO 300)" 2*8*2,0</t>
  </si>
  <si>
    <t>24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</si>
  <si>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</si>
  <si>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</si>
  <si>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1385052482</t>
  </si>
  <si>
    <t>25</t>
  </si>
  <si>
    <t>59245018</t>
  </si>
  <si>
    <t>dlažba skladebná betonová 200x100x60mm přírodní</t>
  </si>
  <si>
    <t>-406599603</t>
  </si>
  <si>
    <t>"chodník" 525</t>
  </si>
  <si>
    <t>26</t>
  </si>
  <si>
    <t>59245006</t>
  </si>
  <si>
    <t>dlažba skladebná betonová pro nevidomé 200x100x60mm barevná</t>
  </si>
  <si>
    <t>-681097576</t>
  </si>
  <si>
    <t>27</t>
  </si>
  <si>
    <t>596211213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</si>
  <si>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</si>
  <si>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638867955</t>
  </si>
  <si>
    <t>28</t>
  </si>
  <si>
    <t>59245005</t>
  </si>
  <si>
    <t>dlažba skladebná betonová 200x100x80mm barevná</t>
  </si>
  <si>
    <t>1827410245</t>
  </si>
  <si>
    <t>29</t>
  </si>
  <si>
    <t>-1285844204</t>
  </si>
  <si>
    <t>Trubní vedení</t>
  </si>
  <si>
    <t>32</t>
  </si>
  <si>
    <t>899431111</t>
  </si>
  <si>
    <t>Výšková úprava uličního vstupu nebo vpusti do 200 mm zvýšením krycího hrnce, šoupěte nebo hydrantu bez úpravy armatur</t>
  </si>
  <si>
    <t>kus</t>
  </si>
  <si>
    <t>-634346185</t>
  </si>
  <si>
    <t>9</t>
  </si>
  <si>
    <t>Ostatní konstrukce a práce, bourání</t>
  </si>
  <si>
    <t>43</t>
  </si>
  <si>
    <t>912111112</t>
  </si>
  <si>
    <t>Montáž zábrany parkovací tvaru sloupku do výšky 800 mm se zabetonovanou patkou</t>
  </si>
  <si>
    <t>-394931448</t>
  </si>
  <si>
    <t>44</t>
  </si>
  <si>
    <t>40445162</t>
  </si>
  <si>
    <t>sloupek směrový silniční plastový 1,0m</t>
  </si>
  <si>
    <t>-1178660017</t>
  </si>
  <si>
    <t>35</t>
  </si>
  <si>
    <t>914111111</t>
  </si>
  <si>
    <t>Montáž svislé dopravní značky základní velikosti do 1 m2 objímkami na sloupky nebo konzoly</t>
  </si>
  <si>
    <t>2008769068</t>
  </si>
  <si>
    <t>36</t>
  </si>
  <si>
    <t>40444000</t>
  </si>
  <si>
    <t>značka dopravní svislá výstražná FeZn A1-A30 P1,P4 700mm</t>
  </si>
  <si>
    <t>-1256813806</t>
  </si>
  <si>
    <t>37</t>
  </si>
  <si>
    <t>40444110</t>
  </si>
  <si>
    <t>značka dopravní svislá zákazová B FeZn JAC 700mm</t>
  </si>
  <si>
    <t>789886476</t>
  </si>
  <si>
    <t>38</t>
  </si>
  <si>
    <t>40444236</t>
  </si>
  <si>
    <t>značka dopravní svislá FeZn NK 750x750mm</t>
  </si>
  <si>
    <t>-1975437993</t>
  </si>
  <si>
    <t>33</t>
  </si>
  <si>
    <t>914511111</t>
  </si>
  <si>
    <t>Montáž sloupku dopravních značek délky do 3,5 m do betonového základu</t>
  </si>
  <si>
    <t>275040223</t>
  </si>
  <si>
    <t>34</t>
  </si>
  <si>
    <t>40445230</t>
  </si>
  <si>
    <t>sloupek pro dopravní značku Zn D 70mm v 3,5m</t>
  </si>
  <si>
    <t>1699844000</t>
  </si>
  <si>
    <t>40</t>
  </si>
  <si>
    <t>915321115</t>
  </si>
  <si>
    <t>Vodorovné značení předformovaným termoplastem vodící pás pro slabozraké z 6 proužků</t>
  </si>
  <si>
    <t>-1129142342</t>
  </si>
  <si>
    <t>10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</si>
  <si>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</si>
  <si>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</si>
  <si>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-39045666</t>
  </si>
  <si>
    <t>11</t>
  </si>
  <si>
    <t>59217031</t>
  </si>
  <si>
    <t>obrubník betonový silniční 1000x150x250mm</t>
  </si>
  <si>
    <t>-1821239343</t>
  </si>
  <si>
    <t>12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</si>
  <si>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</si>
  <si>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</si>
  <si>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-954059995</t>
  </si>
  <si>
    <t>13</t>
  </si>
  <si>
    <t>59217016</t>
  </si>
  <si>
    <t>obrubník betonový chodníkový 1000x80x250mm</t>
  </si>
  <si>
    <t>1196986129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</si>
  <si>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</si>
  <si>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</si>
  <si>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826175886</t>
  </si>
  <si>
    <t>919735113</t>
  </si>
  <si>
    <t>Řezání stávajícího živičného krytu nebo podkladu hloubky přes 100 do 150 mm</t>
  </si>
  <si>
    <t>-2128637939</t>
  </si>
  <si>
    <t>39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</si>
  <si>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</si>
  <si>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</si>
  <si>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630263087</t>
  </si>
  <si>
    <t>997</t>
  </si>
  <si>
    <t>Přesun sutě</t>
  </si>
  <si>
    <t>47</t>
  </si>
  <si>
    <t>997013501</t>
  </si>
  <si>
    <t>Odvoz suti a vybouraných hmot na skládku nebo meziskládku se složením, na vzdálenost do 1 km</t>
  </si>
  <si>
    <t>802437086</t>
  </si>
  <si>
    <t>48</t>
  </si>
  <si>
    <t>997013509</t>
  </si>
  <si>
    <t>Odvoz suti a vybouraných hmot na skládku nebo meziskládku se složením, na vzdálenost Příplatek k ceně za každý další i započatý 1 km přes 1 km</t>
  </si>
  <si>
    <t>-592705097</t>
  </si>
  <si>
    <t>420,376*8 'Přepočtené koeficientem množství</t>
  </si>
  <si>
    <t>49</t>
  </si>
  <si>
    <t>997013801</t>
  </si>
  <si>
    <t>Poplatek za uložení stavebního odpadu na skládce (skládkovné) z prostého betonu zatříděného do Katalogu odpadů pod kódem 170 101</t>
  </si>
  <si>
    <t>421996538</t>
  </si>
  <si>
    <t>46,98+57,75</t>
  </si>
  <si>
    <t>50</t>
  </si>
  <si>
    <t>997223845</t>
  </si>
  <si>
    <t>Poplatek za uložení stavebního odpadu na skládce (skládkovné) asfaltového bez obsahu dehtu zatříděného do Katalogu odpadů pod kódem 170 302</t>
  </si>
  <si>
    <t>599896666</t>
  </si>
  <si>
    <t>51</t>
  </si>
  <si>
    <t>997223855</t>
  </si>
  <si>
    <t>-675433817</t>
  </si>
  <si>
    <t>159,5+37,4</t>
  </si>
  <si>
    <t>998</t>
  </si>
  <si>
    <t>Přesun hmot</t>
  </si>
  <si>
    <t>45</t>
  </si>
  <si>
    <t>998225111</t>
  </si>
  <si>
    <t>Přesun hmot pro komunikace s krytem z kameniva, monolitickým betonovým nebo živičným dopravní vzdálenost do 200 m jakékoliv délky objektu</t>
  </si>
  <si>
    <t>1202990004</t>
  </si>
  <si>
    <t>46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</si>
  <si>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</si>
  <si>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</si>
  <si>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-1854549586</t>
  </si>
  <si>
    <t>SO 301a - Odvodnění komunikace - uznatelné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</si>
  <si>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</si>
  <si>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</si>
  <si>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-496381780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</si>
  <si>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</si>
  <si>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</si>
  <si>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-1914059319</t>
  </si>
  <si>
    <t>"přípojky vpustí" 2*8*1,5</t>
  </si>
  <si>
    <t>132301202</t>
  </si>
  <si>
    <t>Hloubení zapažených i nezapažených rýh šířky přes 600 do 2 000 mm s urovnáním dna do předepsaného profilu a spádu v hornině tř. 4 přes 100 do 1 000 m3</t>
  </si>
  <si>
    <t>1857666425</t>
  </si>
  <si>
    <t>"přípojky vpustí" (4+4+9+2,5+7+5+1+12+2+1+1+1+1+1+9+9)*1,1*1,5</t>
  </si>
  <si>
    <t>"rozšíření pro vpusti" 18*1,5*0,5</t>
  </si>
  <si>
    <t>648259798</t>
  </si>
  <si>
    <t>167101102</t>
  </si>
  <si>
    <t>Nakládání, skládání a překládání neulehlého výkopku nebo sypaniny nakládání, množství přes 100 m3, z hornin tř. 1 až 4</t>
  </si>
  <si>
    <t>1775736022</t>
  </si>
  <si>
    <t>"vytlačená - lože" 7,645</t>
  </si>
  <si>
    <t>"vytlačená obsyp" 38,225</t>
  </si>
  <si>
    <t>"rozšíření pro vpusti" 18*1,5*1,0</t>
  </si>
  <si>
    <t>1006513825</t>
  </si>
  <si>
    <t>-1343937203</t>
  </si>
  <si>
    <t>72,87*2 'Přepočtené koeficientem množství</t>
  </si>
  <si>
    <t>174101101</t>
  </si>
  <si>
    <t>Zásyp sypaninou z jakékoliv horniny s uložením výkopku ve vrstvách se zhutněním jam, šachet, rýh nebo kolem objektů v těchto vykopávkách</t>
  </si>
  <si>
    <t>-191530733</t>
  </si>
  <si>
    <t>"výkop "128,18</t>
  </si>
  <si>
    <t>"odvoz" -72,87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</si>
  <si>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</si>
  <si>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</si>
  <si>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200133555</t>
  </si>
  <si>
    <t>"přípojky vpustí" (4+4+9+2,5+7+5+1+12+2+1+1+1+1+1+9+9)*1,1*0,5</t>
  </si>
  <si>
    <t>58337310</t>
  </si>
  <si>
    <t>štěrkopísek frakce 0/4</t>
  </si>
  <si>
    <t>-44648579</t>
  </si>
  <si>
    <t>38,225*2 'Přepočtené koeficientem množství</t>
  </si>
  <si>
    <t>451572111</t>
  </si>
  <si>
    <t>Lože pod potrubí, stoky a drobné objekty v otevřeném výkopu z kameniva drobného těženého 0 až 4 mm</t>
  </si>
  <si>
    <t>228303438</t>
  </si>
  <si>
    <t>"přípojky vpustí" (4+4+9+2,5+7+5+1+12+2+1+1+1+1+1+9+9)*1,1*0,1</t>
  </si>
  <si>
    <t>-434497990</t>
  </si>
  <si>
    <t>510282831</t>
  </si>
  <si>
    <t>"po překopu pro přípojky vpustí" 1,5*8*2</t>
  </si>
  <si>
    <t>-494578114</t>
  </si>
  <si>
    <t>1645562285</t>
  </si>
  <si>
    <t>41</t>
  </si>
  <si>
    <t>630326407</t>
  </si>
  <si>
    <t>42</t>
  </si>
  <si>
    <t>871313121</t>
  </si>
  <si>
    <t>Montáž kanalizačního potrubí z plastů z tvrdého PVC těsněných gumovým kroužkem v otevřeném výkopu ve sklonu do 20 % DN 160</t>
  </si>
  <si>
    <t>-919720176</t>
  </si>
  <si>
    <t>6,5+2,5+4+5+2+1+1+1+1+1+1+8+8</t>
  </si>
  <si>
    <t>28611134</t>
  </si>
  <si>
    <t>trubka kanalizační PVC DN 160x5000 mm SN4</t>
  </si>
  <si>
    <t>1306719991</t>
  </si>
  <si>
    <t>28611133</t>
  </si>
  <si>
    <t>trubka kanalizační PVC DN 160x3000 mm SN4</t>
  </si>
  <si>
    <t>1306398314</t>
  </si>
  <si>
    <t>28611131</t>
  </si>
  <si>
    <t>trubka kanalizační PVC DN 160x1000 mm SN4</t>
  </si>
  <si>
    <t>-1492602217</t>
  </si>
  <si>
    <t>2+1+1+2+1*6</t>
  </si>
  <si>
    <t>871353121</t>
  </si>
  <si>
    <t>Montáž kanalizačního potrubí z plastů z tvrdého PVC těsněných gumovým kroužkem v otevřeném výkopu ve sklonu do 20 % DN 200</t>
  </si>
  <si>
    <t>-206468388</t>
  </si>
  <si>
    <t>1+12+1+1</t>
  </si>
  <si>
    <t>28611169</t>
  </si>
  <si>
    <t>trubka kanalizační PVC DN 200x5000 mm SN 8</t>
  </si>
  <si>
    <t>550233745</t>
  </si>
  <si>
    <t>28611167</t>
  </si>
  <si>
    <t>trubka kanalizační PVC DN 200x1000 mm SN 8</t>
  </si>
  <si>
    <t>-1345665751</t>
  </si>
  <si>
    <t>871373121</t>
  </si>
  <si>
    <t>Montáž kanalizačního potrubí z plastů z tvrdého PVC těsněných gumovým kroužkem v otevřeném výkopu ve sklonu do 20 % DN 315</t>
  </si>
  <si>
    <t>733766777</t>
  </si>
  <si>
    <t>4+8,5</t>
  </si>
  <si>
    <t>28611157</t>
  </si>
  <si>
    <t>trubka kanalizační PVC DN 315x5000 mm SN8</t>
  </si>
  <si>
    <t>-1759915497</t>
  </si>
  <si>
    <t>28611156</t>
  </si>
  <si>
    <t>trubka kanalizační PVC DN 315x2000 mm SN8</t>
  </si>
  <si>
    <t>-36181017</t>
  </si>
  <si>
    <t>894302261</t>
  </si>
  <si>
    <t>Ostatní konstrukce na trubním vedení ze železového betonu strop šachet vodovodních nebo kanalizačních z betonu bez zvýšených nároků na prostředí tř. C 25/30</t>
  </si>
  <si>
    <t>851694508</t>
  </si>
  <si>
    <t>"strop stávající šachty" 2*2*0,2</t>
  </si>
  <si>
    <t>894503111</t>
  </si>
  <si>
    <t>Bednění konstrukcí na trubním vedení deskových stropů šachet jakýchkoliv rozměrů</t>
  </si>
  <si>
    <t>106233248</t>
  </si>
  <si>
    <t>2*2</t>
  </si>
  <si>
    <t>894608211</t>
  </si>
  <si>
    <t>Výztuž šachet ze svařovaných sítí typu Kari</t>
  </si>
  <si>
    <t>-1207259444</t>
  </si>
  <si>
    <t>"strop stávající šachty" 2*2*0,2*0,1</t>
  </si>
  <si>
    <t>895931111</t>
  </si>
  <si>
    <t>Vpusti kanalizační horské z betonu prostého tř. C 12/15 velikosti 1200/600 mm</t>
  </si>
  <si>
    <t>-1322696779</t>
  </si>
  <si>
    <t>PFB.1110210</t>
  </si>
  <si>
    <t>Horská vpusť HBV 65/127/150</t>
  </si>
  <si>
    <t>1689611460</t>
  </si>
  <si>
    <t>895941111</t>
  </si>
  <si>
    <t>Zřízení vpusti kanalizační uliční z betonových dílců typ UV-50 normální</t>
  </si>
  <si>
    <t>-911392528</t>
  </si>
  <si>
    <t>59223850</t>
  </si>
  <si>
    <t>dno pro uliční vpusť s výtokovým otvorem betonové 450x330x50mm</t>
  </si>
  <si>
    <t>2105601187</t>
  </si>
  <si>
    <t>59223864</t>
  </si>
  <si>
    <t>prstenec pro uliční vpusť vyrovnávací betonový 390x60x130mm</t>
  </si>
  <si>
    <t>-264909669</t>
  </si>
  <si>
    <t>59223856</t>
  </si>
  <si>
    <t>skruž pro uliční vpusť horní betonová 450x195x50mm</t>
  </si>
  <si>
    <t>-304149528</t>
  </si>
  <si>
    <t>59223858</t>
  </si>
  <si>
    <t>skruž pro uliční vpusť horní betonová 450x570x50mm</t>
  </si>
  <si>
    <t>-887677386</t>
  </si>
  <si>
    <t>59223862</t>
  </si>
  <si>
    <t>skruž pro uliční vpusť středová betonová 450x295x50mm</t>
  </si>
  <si>
    <t>-541409622</t>
  </si>
  <si>
    <t>59223866</t>
  </si>
  <si>
    <t>skruž pro uliční vpusť přechodová betonová 450-270x295x50m</t>
  </si>
  <si>
    <t>-1961567634</t>
  </si>
  <si>
    <t>899102113</t>
  </si>
  <si>
    <t>Osazení poklopů litinových a ocelových bez rámů hmotnosti jednotlivě přes 50 kg do 100 kg</t>
  </si>
  <si>
    <t>1783609797</t>
  </si>
  <si>
    <t>28661933</t>
  </si>
  <si>
    <t>poklop šachtový litinový dno DN 600 pro třídu zatížení B125</t>
  </si>
  <si>
    <t>1558150721</t>
  </si>
  <si>
    <t>899201211</t>
  </si>
  <si>
    <t>Demontáž mříží litinových včetně rámů, hmotnosti jednotlivě do 50 kg</t>
  </si>
  <si>
    <t>482760369</t>
  </si>
  <si>
    <t>899202211</t>
  </si>
  <si>
    <t>Demontáž mříží litinových včetně rámů, hmotnosti jednotlivě přes 50 do 100 Kg</t>
  </si>
  <si>
    <t>1607156425</t>
  </si>
  <si>
    <t>899203112</t>
  </si>
  <si>
    <t>Osazení mříží litinových včetně rámů a košů na bahno pro třídu zatížení B125, C250</t>
  </si>
  <si>
    <t>-348311350</t>
  </si>
  <si>
    <t>55242328</t>
  </si>
  <si>
    <t>mříž D 400 -  plochá, 600x600 4-stranný rám</t>
  </si>
  <si>
    <t>-1817130900</t>
  </si>
  <si>
    <t>VP_001</t>
  </si>
  <si>
    <t>Obrubníková vtoková mříž pro zakryté dešťových vpustí, výška obrubníku 150 mm, 485x485 mm,šířka vtoku 500 mm, průměr vstupu 350 mm, litinová, C 250</t>
  </si>
  <si>
    <t>-2057257139</t>
  </si>
  <si>
    <t>28661789</t>
  </si>
  <si>
    <t>koš kalový ocelový pro silniční vpusť 425mm vč. madla</t>
  </si>
  <si>
    <t>-1285533890</t>
  </si>
  <si>
    <t>VP_002</t>
  </si>
  <si>
    <t>Mříž vtoková litinová zdvojená, pro horskou vpust, 600/1200 mm, C250</t>
  </si>
  <si>
    <t>-1917057122</t>
  </si>
  <si>
    <t>919735112</t>
  </si>
  <si>
    <t>Řezání stávajícího živičného krytu nebo podkladu hloubky přes 50 do 100 mm</t>
  </si>
  <si>
    <t>-625427545</t>
  </si>
  <si>
    <t>"přípojky vpustí - na 4 spáry" 4*2*8</t>
  </si>
  <si>
    <t>935113111</t>
  </si>
  <si>
    <t>Osazení odvodňovacího žlabu s krycím roštem polymerbetonového šířky do 200 mm</t>
  </si>
  <si>
    <t>1411506928</t>
  </si>
  <si>
    <t>4+7+5</t>
  </si>
  <si>
    <t>KAN_001</t>
  </si>
  <si>
    <t>Žlab odvodňovací polymerbetonový, včetně litinová krycí mřížky s aretací, světlá šířka 200 mm, spádované dno 0,5%, včetně odtokového kusu</t>
  </si>
  <si>
    <t>1734214119</t>
  </si>
  <si>
    <t>56</t>
  </si>
  <si>
    <t>599662563</t>
  </si>
  <si>
    <t>57</t>
  </si>
  <si>
    <t>1865383847</t>
  </si>
  <si>
    <t>12,54*8 'Přepočtené koeficientem množství</t>
  </si>
  <si>
    <t>59</t>
  </si>
  <si>
    <t>-2133286980</t>
  </si>
  <si>
    <t>60</t>
  </si>
  <si>
    <t>-877793398</t>
  </si>
  <si>
    <t>61</t>
  </si>
  <si>
    <t>998276101</t>
  </si>
  <si>
    <t>Přesun hmot pro trubní vedení hloubené z trub z plastických hmot nebo sklolaminátových pro vodovody nebo kanalizace v otevřeném výkopu dopravní vzdálenost do 15 m</t>
  </si>
  <si>
    <t>-1231932381</t>
  </si>
  <si>
    <t>62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</si>
  <si>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</si>
  <si>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</si>
  <si>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-2140247053</t>
  </si>
  <si>
    <t>SO 400 - Vyvolané přeložky elektro a VO - uznatelné</t>
  </si>
  <si>
    <t>M - Práce a dodávky M</t>
  </si>
  <si>
    <t xml:space="preserve">    21-M - Elektromontáže</t>
  </si>
  <si>
    <t>Práce a dodávky M</t>
  </si>
  <si>
    <t>21-M</t>
  </si>
  <si>
    <t>Elektromontáže</t>
  </si>
  <si>
    <t>CETIN_001</t>
  </si>
  <si>
    <t>Přeložka stávající sloupu nadzemního vedení CETIN, nabídka provozovatele</t>
  </si>
  <si>
    <t>soub</t>
  </si>
  <si>
    <t>64</t>
  </si>
  <si>
    <t>-750037134</t>
  </si>
  <si>
    <t>ČEZ_01</t>
  </si>
  <si>
    <t>Přeložka sloupu nadzemního vedení NN, nabídka provozovatele</t>
  </si>
  <si>
    <t>-670758353</t>
  </si>
  <si>
    <t>DMT-EL-01</t>
  </si>
  <si>
    <t>Demontáž stávajícího sloupu elektro NN, odpojeného</t>
  </si>
  <si>
    <t>1587404189</t>
  </si>
  <si>
    <t>SO 401a - Veřejné osvětlení - uznatelné</t>
  </si>
  <si>
    <t xml:space="preserve">    46-M - Zemní práce při extr.mont.pracích</t>
  </si>
  <si>
    <t>131301102</t>
  </si>
  <si>
    <t>Hloubení nezapažených jam a zářezů s urovnáním dna do předepsaného profilu a spádu v hornině tř. 4 přes 100 do 1 000 m3</t>
  </si>
  <si>
    <t>970061367</t>
  </si>
  <si>
    <t>"startovací a cílová jáma protlaku" 2*1*1*1</t>
  </si>
  <si>
    <t>141720012</t>
  </si>
  <si>
    <t>Neřízený zemní protlak v hornině tř. 3 a 4 vnějšího průměru protlaku přes 50 do 63 mm</t>
  </si>
  <si>
    <t>-1228454641</t>
  </si>
  <si>
    <t>28613127</t>
  </si>
  <si>
    <t>potrubí vodovodní PE100 PN 10 SDR17 6m 100m 63x3,8mm</t>
  </si>
  <si>
    <t>-998166508</t>
  </si>
  <si>
    <t>-1127112127</t>
  </si>
  <si>
    <t>-171093491</t>
  </si>
  <si>
    <t>"30% z výkopu pro kabel + patky" 2,662+4,5*0,3</t>
  </si>
  <si>
    <t>-1998972819</t>
  </si>
  <si>
    <t>1451173574</t>
  </si>
  <si>
    <t>4,012*1,8 'Přepočtené koeficientem množství</t>
  </si>
  <si>
    <t>1538208145</t>
  </si>
  <si>
    <t>"výkop" 2,662+4,5+2</t>
  </si>
  <si>
    <t>"odvoz" -4,02</t>
  </si>
  <si>
    <t>210202013</t>
  </si>
  <si>
    <t>Montáž svítidel výbojkových se zapojením vodičů průmyslových nebo venkovních na výložník</t>
  </si>
  <si>
    <t>1404944223</t>
  </si>
  <si>
    <t>OSV-015</t>
  </si>
  <si>
    <t>Svítidlo uliční 60 W, 8325 lm, 5000 K, rozměry 600x140x120 mm, vybavené přepěťovou ochranou, sklopná příruba, materiál tělesa i příruby hliník</t>
  </si>
  <si>
    <t>256</t>
  </si>
  <si>
    <t>272139284</t>
  </si>
  <si>
    <t>210204011</t>
  </si>
  <si>
    <t>Montáž stožárů osvětlení, bez zemních prací ocelových samostatně stojících, délky do 12 m</t>
  </si>
  <si>
    <t>-1870512704</t>
  </si>
  <si>
    <t>OSV-013</t>
  </si>
  <si>
    <t>Stožár osvětlovací 6 m, STP-6, 133/108/89, pozink.</t>
  </si>
  <si>
    <t>20856164</t>
  </si>
  <si>
    <t>210812033</t>
  </si>
  <si>
    <t>Montáž izolovaných kabelů měděných do 1 kV bez ukončení plných a kulatých (CYKY, CHKE-R,...) uložených volně nebo v liště počtu a průřezu žil 4x6 až 10 mm2</t>
  </si>
  <si>
    <t>-1987557368</t>
  </si>
  <si>
    <t>15+2*6</t>
  </si>
  <si>
    <t>34111076</t>
  </si>
  <si>
    <t>kabel silový s Cu jádrem 1 kV 4x10mm2</t>
  </si>
  <si>
    <t>128</t>
  </si>
  <si>
    <t>-1967544850</t>
  </si>
  <si>
    <t>210204104</t>
  </si>
  <si>
    <t>Montáž výložníků osvětlení jednoramenných sloupových, hmotnosti přes 35 kg</t>
  </si>
  <si>
    <t>-1841587654</t>
  </si>
  <si>
    <t>OSV-014</t>
  </si>
  <si>
    <t>Výložník ke stožáru osvětlovací délky 2000 mm</t>
  </si>
  <si>
    <t>-633619049</t>
  </si>
  <si>
    <t>210204201</t>
  </si>
  <si>
    <t>Montáž elektrovýzbroje stožárů osvětlení 1 okruh</t>
  </si>
  <si>
    <t>623607860</t>
  </si>
  <si>
    <t>OSV-003</t>
  </si>
  <si>
    <t>Kompletní výzbroj elektro pro stožár s jedním svítidlem</t>
  </si>
  <si>
    <t>-1143665595</t>
  </si>
  <si>
    <t>210220001</t>
  </si>
  <si>
    <t>Montáž uzemňovacího vedení s upevněním, propojením a připojením pomocí svorek na povrchu vodičů FeZn páskou průřezu do 120 mm2</t>
  </si>
  <si>
    <t>748562008</t>
  </si>
  <si>
    <t>35442062</t>
  </si>
  <si>
    <t>pás zemnící 30x4mm FeZn</t>
  </si>
  <si>
    <t>kg</t>
  </si>
  <si>
    <t>-788293854</t>
  </si>
  <si>
    <t>35441073</t>
  </si>
  <si>
    <t>drát D 10mm FeZn</t>
  </si>
  <si>
    <t>1035555420</t>
  </si>
  <si>
    <t>35441860</t>
  </si>
  <si>
    <t>svorka FeZn k jímací tyči - 4 šrouby</t>
  </si>
  <si>
    <t>-1091871029</t>
  </si>
  <si>
    <t>35441986</t>
  </si>
  <si>
    <t>svorka odbočovací a spojovací pro pásek 30x4 mm, FeZn</t>
  </si>
  <si>
    <t>-529585655</t>
  </si>
  <si>
    <t>35441895</t>
  </si>
  <si>
    <t>svorka připojovací k připojení kovových částí</t>
  </si>
  <si>
    <t>201036404</t>
  </si>
  <si>
    <t>ELP-001</t>
  </si>
  <si>
    <t>1286596379</t>
  </si>
  <si>
    <t>46-M</t>
  </si>
  <si>
    <t>Zemní práce při extr.mont.pracích</t>
  </si>
  <si>
    <t>460050004</t>
  </si>
  <si>
    <t>Hloubení nezapažených jam ručně pro stožáry s přemístěním výkopku do vzdálenosti 3 m od okraje jámy nebo naložením na dopravní prostředek, včetně zásypu, zhutnění a urovnání povrchu bez patky jednoduché na rovině, délky přes 6 do 8 m, v hornině třídy 4</t>
  </si>
  <si>
    <t>1342035634</t>
  </si>
  <si>
    <t>460080014</t>
  </si>
  <si>
    <t>Základové konstrukce základ bez bednění do rostlé zeminy z monolitického betonu tř. C 16/20</t>
  </si>
  <si>
    <t>-1359801325</t>
  </si>
  <si>
    <t>"pro 6 m sloup, 30% na nepřesnosti" 2*0,8*0,8*1,6*1,3</t>
  </si>
  <si>
    <t>460201604</t>
  </si>
  <si>
    <t>Hloubení nezapažených kabelových rýh strojně s přemístěním výkopku do vzdálenosti 3 m od okraje jámy nebo naložením na dopravní prostředek jakýchkoli rozměrů, v hornině třídy 4</t>
  </si>
  <si>
    <t>1826632902</t>
  </si>
  <si>
    <t>460201611</t>
  </si>
  <si>
    <t>Hloubení nezapažených kabelových rýh strojně zarovnání kabelových rýh po výkopu strojně, šířka rýhy do 50 cm</t>
  </si>
  <si>
    <t>1949706079</t>
  </si>
  <si>
    <t>460421001</t>
  </si>
  <si>
    <t>Kabelové lože včetně podsypu, zhutnění a urovnání povrchu z písku nebo štěrkopísku tloušťky 5 cm nad kabel bez zakrytí, šířky do 65 cm</t>
  </si>
  <si>
    <t>-868117387</t>
  </si>
  <si>
    <t>VRN, OST a - Vedlejší a ostatní rozpočtové náklady - uznatelné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</si>
  <si>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</si>
  <si>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</si>
  <si>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</si>
  <si>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</si>
  <si>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</si>
  <si>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</si>
  <si>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</si>
  <si>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</si>
  <si>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</si>
  <si>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012303000</t>
  </si>
  <si>
    <t>Geodetické práce po výstavbě - zaměření skutečného stavu</t>
  </si>
  <si>
    <t>1024</t>
  </si>
  <si>
    <t>760627615</t>
  </si>
  <si>
    <t>VRN3</t>
  </si>
  <si>
    <t>Zařízení staveniště</t>
  </si>
  <si>
    <t>030001000</t>
  </si>
  <si>
    <t>%</t>
  </si>
  <si>
    <t>CS ÚRS 2018 02</t>
  </si>
  <si>
    <t>-1053316595</t>
  </si>
  <si>
    <t>VRN4</t>
  </si>
  <si>
    <t>Inženýrská činnost</t>
  </si>
  <si>
    <t>043154000</t>
  </si>
  <si>
    <t>Zkoušky hutnicí</t>
  </si>
  <si>
    <t>soubor</t>
  </si>
  <si>
    <t>-351885311</t>
  </si>
  <si>
    <t>045002000</t>
  </si>
  <si>
    <t>Kompletační a koordinační činnost</t>
  </si>
  <si>
    <t>hod</t>
  </si>
  <si>
    <t>2130480852</t>
  </si>
  <si>
    <t>0,0961538461538462*520 'Přepočtené koeficientem množství</t>
  </si>
  <si>
    <t>VRN7</t>
  </si>
  <si>
    <t>Provozní vlivy</t>
  </si>
  <si>
    <t>072103001</t>
  </si>
  <si>
    <t>Projednání DIO a zajištění DIR komunikace II.a III. třídy</t>
  </si>
  <si>
    <t>1109228609</t>
  </si>
  <si>
    <t>072103011</t>
  </si>
  <si>
    <t>Zajištění DIO komunikace II. a III. třídy - jednoduché el. vedení</t>
  </si>
  <si>
    <t>-938633288</t>
  </si>
  <si>
    <t>913111111</t>
  </si>
  <si>
    <t>Montáž a demontáž dočasných dopravních značek zařízení pro upevnění samostatných značek podstavce plastového</t>
  </si>
  <si>
    <t>1529901338</t>
  </si>
  <si>
    <t>"křižovatka" 20</t>
  </si>
  <si>
    <t>"ostatní úseky -5 etap" 5*30</t>
  </si>
  <si>
    <t>913111211</t>
  </si>
  <si>
    <t>Montáž a demontáž dočasných dopravních značek Příplatek za první a každý další den použití dočasných dopravních značek k ceně 11-1111</t>
  </si>
  <si>
    <t>-2022184910</t>
  </si>
  <si>
    <t>"křižovatka - 20 ks značek, 30 dnů" 20 * 30</t>
  </si>
  <si>
    <t>"ostatní úseky - 30 ks značek, 90 dnů" 30 * 90</t>
  </si>
  <si>
    <t>913221111</t>
  </si>
  <si>
    <t>Montáž a demontáž dočasných dopravních zábran světelných včetně zásobníku na akumulátor, šířky 1,5 m, 3 světla</t>
  </si>
  <si>
    <t>-397906439</t>
  </si>
  <si>
    <t>"křižovatka 2 ks" 2</t>
  </si>
  <si>
    <t>"ostatní úseky - 5 etap" 5*2</t>
  </si>
  <si>
    <t>913221211</t>
  </si>
  <si>
    <t>Montáž a demontáž dočasných dopravních zábran Příplatek za první a každý další den použití dočasných dopravních zábran k ceně 22-1111</t>
  </si>
  <si>
    <t>-378957304</t>
  </si>
  <si>
    <t>"křižovatka - 2 ks značek, 30 dnů" 2 * 30</t>
  </si>
  <si>
    <t>"ostatní úseky - 2 ks značek, 90 dnů" 2 * 90</t>
  </si>
  <si>
    <t>913311115</t>
  </si>
  <si>
    <t>Montáž a demontáž dočasných dopravních vodících zařízení kužele s blikačem průměru 180 mm a vestavěným akumulátorem, výšky 600 mm</t>
  </si>
  <si>
    <t>-1977206444</t>
  </si>
  <si>
    <t>"křižovatka 3 ks" 3</t>
  </si>
  <si>
    <t>"ostatní úseky 2 ks, 5 etap" 5*2</t>
  </si>
  <si>
    <t>913311215</t>
  </si>
  <si>
    <t>Montáž a demontáž dočasných dopravních vodících zařízení Příplatek za první a každý další den použití dočasných dopravních vodících zařízení k ceně 31-1115</t>
  </si>
  <si>
    <t>1038509156</t>
  </si>
  <si>
    <t>"křižovatka - 3 ks značky s blikačem, 30 dnů" 3*30</t>
  </si>
  <si>
    <t>"ostatní úseky - 2 ks značky sz blik., 90 dnů" 2 * 90</t>
  </si>
  <si>
    <t>913411111</t>
  </si>
  <si>
    <t>Montáž a demontáž mobilní semaforové soupravy 2 semafory</t>
  </si>
  <si>
    <t>1877068495</t>
  </si>
  <si>
    <t>"křižovatka" 3</t>
  </si>
  <si>
    <t>913411211</t>
  </si>
  <si>
    <t>Montáž a demontáž mobilní semaforové soupravy Příplatek za první a každý další den použití mobilní semaforové soupravy k ceně 41-1111</t>
  </si>
  <si>
    <t>408581933</t>
  </si>
  <si>
    <t>"křižovatka, 3 semafory" 30 * 3</t>
  </si>
  <si>
    <t>"ostatní úseky, 2 semafory " 90 *2</t>
  </si>
  <si>
    <t>913921131</t>
  </si>
  <si>
    <t>Dočasné omezení platnosti základní dopravní značky zakrytí značky</t>
  </si>
  <si>
    <t>297184983</t>
  </si>
  <si>
    <t>913921132</t>
  </si>
  <si>
    <t>Dočasné omezení platnosti základní dopravní značky odkrytí značky</t>
  </si>
  <si>
    <t>-1795975764</t>
  </si>
  <si>
    <t>915111115</t>
  </si>
  <si>
    <t>Vodorovné dopravní značení stříkané barvou dělící čára šířky 125 mm souvislá žlutá základní</t>
  </si>
  <si>
    <t>-1618312753</t>
  </si>
  <si>
    <t>"křižovatka 3 ks, 3 m" 3*3</t>
  </si>
  <si>
    <t>"ostatní 3 x 2 ks, 3 m" 3*2*3</t>
  </si>
  <si>
    <t>18Z-013_ne - Neuznatelné položky</t>
  </si>
  <si>
    <t>SO 100b - Komunikace - neuznatelné</t>
  </si>
  <si>
    <t>PSV - Práce a dodávky PSV</t>
  </si>
  <si>
    <t xml:space="preserve">    711 - Izolace proti vodě, vlhkosti a plynům</t>
  </si>
  <si>
    <t>41+25</t>
  </si>
  <si>
    <t>"zpětné zásypy cca 20 cm" 25*0,2</t>
  </si>
  <si>
    <t>180405111</t>
  </si>
  <si>
    <t>Založení trávníků ve vegetačních dlaždicích nebo prefabrikátech výsevem semene v rovině nebo na svahu do 1:5</t>
  </si>
  <si>
    <t>-1675587111</t>
  </si>
  <si>
    <t>00572410</t>
  </si>
  <si>
    <t>osivo směs travní parková</t>
  </si>
  <si>
    <t>-1660807628</t>
  </si>
  <si>
    <t>23*0,015 'Přepočtené koeficientem množství</t>
  </si>
  <si>
    <t>"vjezdy" 18</t>
  </si>
  <si>
    <t>"chodník" 3</t>
  </si>
  <si>
    <t>"vozovka" 42</t>
  </si>
  <si>
    <t>"stoka DC" 15*1,5</t>
  </si>
  <si>
    <t>"chodník" 2</t>
  </si>
  <si>
    <t>914431112</t>
  </si>
  <si>
    <t>Montáž dopravního zrcadla na sloupky nebo konzoly velikosti do 1 m2</t>
  </si>
  <si>
    <t>1283783782</t>
  </si>
  <si>
    <t>40445201</t>
  </si>
  <si>
    <t>zrcadlo dopravní kruhové D 800mm</t>
  </si>
  <si>
    <t>300969250</t>
  </si>
  <si>
    <t>843926444</t>
  </si>
  <si>
    <t>1716633332</t>
  </si>
  <si>
    <t>-1214136925</t>
  </si>
  <si>
    <t>-634911291</t>
  </si>
  <si>
    <t>46,95*8 'Přepočtené koeficientem množství</t>
  </si>
  <si>
    <t>1719727789</t>
  </si>
  <si>
    <t>13,53+6,38</t>
  </si>
  <si>
    <t>237476456</t>
  </si>
  <si>
    <t>-59319088</t>
  </si>
  <si>
    <t>-876483012</t>
  </si>
  <si>
    <t>1493529436</t>
  </si>
  <si>
    <t>PSV</t>
  </si>
  <si>
    <t>Práce a dodávky PSV</t>
  </si>
  <si>
    <t>711</t>
  </si>
  <si>
    <t>Izolace proti vodě, vlhkosti a plynům</t>
  </si>
  <si>
    <t>711491273</t>
  </si>
  <si>
    <t>Provedení izolace proti povrchové a podpovrchové tlakové vodě ostatní na ploše svislé S z nopové fólie</t>
  </si>
  <si>
    <t>1448948920</t>
  </si>
  <si>
    <t>28323005</t>
  </si>
  <si>
    <t>fólie profilovaná (nopová) drenážní HDPE s výškou nopů 8mm</t>
  </si>
  <si>
    <t>-2119663237</t>
  </si>
  <si>
    <t>57*1,2 'Přepočtené koeficientem množství</t>
  </si>
  <si>
    <t>SO 301b - Odvodnění komunikace - neuznatelné</t>
  </si>
  <si>
    <t xml:space="preserve">    2 - Zakládání</t>
  </si>
  <si>
    <t>113107012</t>
  </si>
  <si>
    <t>Odstranění podkladů nebo krytů při překopech inženýrských sítí s přemístěním hmot na skládku ve vzdálenosti do 3 m nebo s naložením na dopravní prostředek ručně z kameniva těženého, o tl. vrstvy přes 100 do 200 mm</t>
  </si>
  <si>
    <t>688761391</t>
  </si>
  <si>
    <t>855850247</t>
  </si>
  <si>
    <t>69</t>
  </si>
  <si>
    <t>120901121</t>
  </si>
  <si>
    <t>Bourání konstrukcí v odkopávkách a prokopávkách s přemístěním suti na hromady na vzdálenost do 20 m nebo s naložením na dopravní prostředek ručně z betonu prostého neprokládaného</t>
  </si>
  <si>
    <t>1374487058</t>
  </si>
  <si>
    <t>"čelo potoka" 3*0,6*1</t>
  </si>
  <si>
    <t>65</t>
  </si>
  <si>
    <t>132301102</t>
  </si>
  <si>
    <t>Hloubení zapažených i nezapažených rýh šířky do 600 mm s urovnáním dna do předepsaného profilu a spádu v hornině tř. 4 přes 100 m3</t>
  </si>
  <si>
    <t>-478854615</t>
  </si>
  <si>
    <t>"čelo příkopu" (3+2,5)*0,6*1</t>
  </si>
  <si>
    <t>-1230741144</t>
  </si>
  <si>
    <t>"Stoka DB" 28*1,5*1,1</t>
  </si>
  <si>
    <t>"Stoka DC, včetně přípojky" 18*1,6*1,1</t>
  </si>
  <si>
    <t>"Stoka DA" 158*1,3*1,1</t>
  </si>
  <si>
    <t>"přípojky k objektům" 12*1,1*1</t>
  </si>
  <si>
    <t>"rozšíření pro šachty" 0,5*1,5*10</t>
  </si>
  <si>
    <t>141721119</t>
  </si>
  <si>
    <t>Řízený zemní protlak v hornině tř. 1 až 4, včetně protlačení trub v hloubce do 6 m vnějšího průměru vrtu přes 350 do 400 mm</t>
  </si>
  <si>
    <t>-1373546200</t>
  </si>
  <si>
    <t>28613371</t>
  </si>
  <si>
    <t>potrubí třívrstvé PE100 RC se signalizační vrstvou SDR 11, 400x36,3mm dl 12 m</t>
  </si>
  <si>
    <t>30852593</t>
  </si>
  <si>
    <t>151101101</t>
  </si>
  <si>
    <t>Zřízení pažení a rozepření stěn rýh pro podzemní vedení pro všechny šířky rýhy příložné pro jakoukoliv mezerovitost, hloubky do 2 m</t>
  </si>
  <si>
    <t>2139071987</t>
  </si>
  <si>
    <t>"Stoka DB" 28*1,5</t>
  </si>
  <si>
    <t>"Stoka DC, včetně přípojky" 18*1,6</t>
  </si>
  <si>
    <t>"Stoka DA, od ŠDA2" 118*1,5</t>
  </si>
  <si>
    <t>151101111</t>
  </si>
  <si>
    <t>Odstranění pažení a rozepření stěn rýh pro podzemní vedení s uložením materiálu na vzdálenost do 3 m od kraje výkopu příložné, hloubky do 2 m</t>
  </si>
  <si>
    <t>422969567</t>
  </si>
  <si>
    <t>1706461518</t>
  </si>
  <si>
    <t>482905490</t>
  </si>
  <si>
    <t>"Vytlačená zemina - lože" 23,64</t>
  </si>
  <si>
    <t>"Vytlačená zemina obsyp" 156,04</t>
  </si>
  <si>
    <t>"vytlačená zemína šachty" 10*1,5*1</t>
  </si>
  <si>
    <t>"čištění příkopů" 40+20*0,5*0,4</t>
  </si>
  <si>
    <t>250572405</t>
  </si>
  <si>
    <t>1542272473</t>
  </si>
  <si>
    <t>207,277533392698*1,8 'Přepočtené koeficientem množství</t>
  </si>
  <si>
    <t>-911195921</t>
  </si>
  <si>
    <t>"výkop" 324,52</t>
  </si>
  <si>
    <t>"vytlačená - odvoz (bez čištění příkopu)" -194,68</t>
  </si>
  <si>
    <t>81337264</t>
  </si>
  <si>
    <t>"Stoka DB" 28*0,6*1,1</t>
  </si>
  <si>
    <t>"Stoka DC, včetně přípojky" 18*0,5*1,1</t>
  </si>
  <si>
    <t>"Stoka DA" 158*0,7*1,1</t>
  </si>
  <si>
    <t>"přípojky k objektům" 12*0,5*1</t>
  </si>
  <si>
    <t>58331200</t>
  </si>
  <si>
    <t>štěrkopísek netříděný zásypový</t>
  </si>
  <si>
    <t>-1305801500</t>
  </si>
  <si>
    <t>156,04*2 'Přepočtené koeficientem množství</t>
  </si>
  <si>
    <t>Zakládání</t>
  </si>
  <si>
    <t>274315224</t>
  </si>
  <si>
    <t>Základové konstrukce z betonu pasy prostého bez zvýšených nároků na prostředí tř. C 16/20</t>
  </si>
  <si>
    <t>-1009812597</t>
  </si>
  <si>
    <t>451317777</t>
  </si>
  <si>
    <t>Podklad nebo lože pod dlažbu (přídlažbu) v ploše vodorovné nebo ve sklonu do 1:5, tloušťky od 50 do 100 mm z betonu prostého</t>
  </si>
  <si>
    <t>1994599704</t>
  </si>
  <si>
    <t>"odvodňovací žábek" 25*0,8</t>
  </si>
  <si>
    <t>58</t>
  </si>
  <si>
    <t>451319777</t>
  </si>
  <si>
    <t>Podklad nebo lože pod dlažbu (přídlažbu) Příplatek k cenám za každých dalších i započatých 10 mm tloušťky podkladu nebo lože přes 100 mm z betonu prostého</t>
  </si>
  <si>
    <t>-90341056</t>
  </si>
  <si>
    <t>172799728</t>
  </si>
  <si>
    <t>"Stoka DB" 28*0,1*1,1</t>
  </si>
  <si>
    <t>"Stoka DC, včetně přípojky" 18*0,1*1,1</t>
  </si>
  <si>
    <t>"Stoka DA" 158*0,1*1,1</t>
  </si>
  <si>
    <t>"přípojky k objektům" 12*0,1*1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</si>
  <si>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</si>
  <si>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</si>
  <si>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-1736519191</t>
  </si>
  <si>
    <t>58381007</t>
  </si>
  <si>
    <t>kostka dlažební žula drobná 8/10</t>
  </si>
  <si>
    <t>-2009393010</t>
  </si>
  <si>
    <t>20*1,02 'Přepočtené koeficientem množství</t>
  </si>
  <si>
    <t>60778843</t>
  </si>
  <si>
    <t>-1645655169</t>
  </si>
  <si>
    <t>"přípojky k domům" 3*2</t>
  </si>
  <si>
    <t>"odvodnění dvorku č.p. 33" 2</t>
  </si>
  <si>
    <t>"odvodnění dvorku č.p. 8" 3</t>
  </si>
  <si>
    <t>-1096795722</t>
  </si>
  <si>
    <t>"Stoka DC" 5</t>
  </si>
  <si>
    <t>"odvodnění dvorku č.p. 8" 10</t>
  </si>
  <si>
    <t>"odvodnění dvorku č.p. 33" 5</t>
  </si>
  <si>
    <t>871363121</t>
  </si>
  <si>
    <t>Montáž kanalizačního potrubí z plastů z tvrdého PVC těsněných gumovým kroužkem v otevřeném výkopu ve sklonu do 20 % DN 250</t>
  </si>
  <si>
    <t>781749238</t>
  </si>
  <si>
    <t>28611154</t>
  </si>
  <si>
    <t>trubka kanalizační PVC DN 250x5000 mm SN8</t>
  </si>
  <si>
    <t>1431853273</t>
  </si>
  <si>
    <t>"Stoka DA" 25+20+15</t>
  </si>
  <si>
    <t>28611153</t>
  </si>
  <si>
    <t>trubka kanalizační PVC DN 250x2000 mm SN8</t>
  </si>
  <si>
    <t>-663567975</t>
  </si>
  <si>
    <t>"Stoka DA" 2+2+4</t>
  </si>
  <si>
    <t>28611152</t>
  </si>
  <si>
    <t>trubka kanalizační PVC DN 250x1000 mm SN8</t>
  </si>
  <si>
    <t>-1189715492</t>
  </si>
  <si>
    <t>"Stoka DA" 1+1</t>
  </si>
  <si>
    <t>871365811</t>
  </si>
  <si>
    <t>Bourání stávajícího potrubí z PVC nebo polypropylenu PP v otevřeném výkopu DN přes 150 do 250</t>
  </si>
  <si>
    <t>-181582613</t>
  </si>
  <si>
    <t>-57165587</t>
  </si>
  <si>
    <t>1329295714</t>
  </si>
  <si>
    <t>"Stoka DA" 20+20+40</t>
  </si>
  <si>
    <t>1714667747</t>
  </si>
  <si>
    <t>"Stoka DA" 2+4+2+2</t>
  </si>
  <si>
    <t>28611155</t>
  </si>
  <si>
    <t>trubka kanalizační PVC DN 315x1000 mm SN8</t>
  </si>
  <si>
    <t>-1899117755</t>
  </si>
  <si>
    <t>871393121</t>
  </si>
  <si>
    <t>Montáž kanalizačního potrubí z plastů z tvrdého PVC těsněných gumovým kroužkem v otevřeném výkopu ve sklonu do 20 % DN 400</t>
  </si>
  <si>
    <t>1180927939</t>
  </si>
  <si>
    <t>28611158</t>
  </si>
  <si>
    <t>trubka kanalizační PVC DN 400x1000 mm SN8</t>
  </si>
  <si>
    <t>-1592029789</t>
  </si>
  <si>
    <t>"Stoka DB" 4</t>
  </si>
  <si>
    <t>28611160</t>
  </si>
  <si>
    <t>trubka kanalizační PVC DN 400x5000 mm SN8</t>
  </si>
  <si>
    <t>-1912725180</t>
  </si>
  <si>
    <t>"Stoka DB" 25</t>
  </si>
  <si>
    <t>871395221</t>
  </si>
  <si>
    <t>Kanalizační potrubí z tvrdého PVC v otevřeném výkopu ve sklonu do 20 %, hladkého plnostěnného jednovrstvého, tuhost třídy SN 8 DN 400</t>
  </si>
  <si>
    <t>-727123373</t>
  </si>
  <si>
    <t>890311811</t>
  </si>
  <si>
    <t>Bourání šachet ručně velikosti obestavěného prostoru do 1,5 m3 ze železobetonu</t>
  </si>
  <si>
    <t>922001038</t>
  </si>
  <si>
    <t>"3 šachty" 1,2*1,2/4*3,14*1*3</t>
  </si>
  <si>
    <t>894411121</t>
  </si>
  <si>
    <t>Zřízení šachet kanalizačních z betonových dílců výšky vstupu do 1,50 m s obložením dna betonem tř. C 25/30, na potrubí DN přes 200 do 300</t>
  </si>
  <si>
    <t>-1058736534</t>
  </si>
  <si>
    <t>59224161</t>
  </si>
  <si>
    <t>skruž kanalizační s ocelovými stupadly 100 x 50 x 12 cm</t>
  </si>
  <si>
    <t>-974451714</t>
  </si>
  <si>
    <t>59224162</t>
  </si>
  <si>
    <t>skruž kanalizační s ocelovými stupadly 100 x 100 x 12 cm</t>
  </si>
  <si>
    <t>-363078653</t>
  </si>
  <si>
    <t>59224160</t>
  </si>
  <si>
    <t>skruž kanalizační s ocelovými stupadly 100 x 25 x 12 cm</t>
  </si>
  <si>
    <t>-1646198058</t>
  </si>
  <si>
    <t>59224315</t>
  </si>
  <si>
    <t>deska betonová zákrytová pro kruhové šachty 100/62,5 x 16,5 cm</t>
  </si>
  <si>
    <t>-7703625</t>
  </si>
  <si>
    <t>59224187</t>
  </si>
  <si>
    <t>prstenec šachtový vyrovnávací betonový 625x120x100mm</t>
  </si>
  <si>
    <t>-1005158719</t>
  </si>
  <si>
    <t>59224176</t>
  </si>
  <si>
    <t>prstenec šachtový vyrovnávací betonový 625x120x80mm</t>
  </si>
  <si>
    <t>1417834084</t>
  </si>
  <si>
    <t>59224184</t>
  </si>
  <si>
    <t>prstenec šachtový vyrovnávací betonový 625x120x40mm</t>
  </si>
  <si>
    <t>-831422968</t>
  </si>
  <si>
    <t>59224185</t>
  </si>
  <si>
    <t>prstenec šachtový vyrovnávací betonový 625x120x60mm</t>
  </si>
  <si>
    <t>-2037759028</t>
  </si>
  <si>
    <t>59224188</t>
  </si>
  <si>
    <t>prstenec šachtový vyrovnávací betonový 625x120x120mm</t>
  </si>
  <si>
    <t>1389453336</t>
  </si>
  <si>
    <t>894411131</t>
  </si>
  <si>
    <t>Zřízení šachet kanalizačních z betonových dílců výšky vstupu do 1,50 m s obložením dna betonem tř. C 25/30, na potrubí DN přes 300 do 400</t>
  </si>
  <si>
    <t>493650614</t>
  </si>
  <si>
    <t>895983419</t>
  </si>
  <si>
    <t>Zřízení vpusti kanalizační dvorní z kameninových dílců DN 400/150</t>
  </si>
  <si>
    <t>1540583915</t>
  </si>
  <si>
    <t>ACO.10500</t>
  </si>
  <si>
    <t>ACO GalaPoint - dvorní vpust 30x30cm, litinový rošt, B125</t>
  </si>
  <si>
    <t>-372021277</t>
  </si>
  <si>
    <t>899104112</t>
  </si>
  <si>
    <t>Osazení poklopů litinových a ocelových včetně rámů pro třídu zatížení D400, E600</t>
  </si>
  <si>
    <t>-277138542</t>
  </si>
  <si>
    <t>28661935</t>
  </si>
  <si>
    <t>poklop šachtový litinový dno DN 600 pro třídu zatížení D400</t>
  </si>
  <si>
    <t>-542278656</t>
  </si>
  <si>
    <t>67</t>
  </si>
  <si>
    <t>911111111</t>
  </si>
  <si>
    <t>Montáž zábradlí ocelového zabetonovaného</t>
  </si>
  <si>
    <t>-809445371</t>
  </si>
  <si>
    <t>"čelo příkopu" 6</t>
  </si>
  <si>
    <t>"výtokové čelo do potoka" 3</t>
  </si>
  <si>
    <t>71</t>
  </si>
  <si>
    <t>ZAM_001</t>
  </si>
  <si>
    <t>Zábradlí ocelové trubkové, výšky 1,1 m, žárově pozinkované, nátěr červeno-bílé pruhy</t>
  </si>
  <si>
    <t>1547386401</t>
  </si>
  <si>
    <t>66</t>
  </si>
  <si>
    <t>919441211</t>
  </si>
  <si>
    <t>Čelo propustku včetně římsy ze zdiva z lomového kamene, pro propustek z trub DN 300 až 500 mm</t>
  </si>
  <si>
    <t>786020756</t>
  </si>
  <si>
    <t>1493309678</t>
  </si>
  <si>
    <t>"stoka DC - na 4 spáry" 15*4</t>
  </si>
  <si>
    <t>63</t>
  </si>
  <si>
    <t>938902203</t>
  </si>
  <si>
    <t>Čištění příkopů komunikací s odstraněním travnatého porostu nebo nánosu s naložením na dopravní prostředek nebo s přemístěním na hromady na vzdálenost do 20 m ručně při šířce dna do 400 mm a objemu nánosu přes 0,30 do 0,50 m3/m</t>
  </si>
  <si>
    <t>-502958520</t>
  </si>
  <si>
    <t>40+20</t>
  </si>
  <si>
    <t>70</t>
  </si>
  <si>
    <t>962022391</t>
  </si>
  <si>
    <t>Bourání zdiva nadzákladového kamenného nebo smíšeného kamenného na maltu vápennou nebo vápenocementovou, objemu přes 1 m3</t>
  </si>
  <si>
    <t>869073455</t>
  </si>
  <si>
    <t>"čelo do potoka" 2*2*0,5</t>
  </si>
  <si>
    <t>-677688633</t>
  </si>
  <si>
    <t>1107052201</t>
  </si>
  <si>
    <t>39,456*8 'Přepočtené koeficientem množství</t>
  </si>
  <si>
    <t>997013802</t>
  </si>
  <si>
    <t>Poplatek za uložení stavebního odpadu na skládce (skládkovné) z armovaného betonu zatříděného do Katalogu odpadů pod kódem 170 101</t>
  </si>
  <si>
    <t>1895724048</t>
  </si>
  <si>
    <t>6,511+6</t>
  </si>
  <si>
    <t>590483632</t>
  </si>
  <si>
    <t>1422620069</t>
  </si>
  <si>
    <t>6,75+15,12</t>
  </si>
  <si>
    <t>1113386146</t>
  </si>
  <si>
    <t>-1258163241</t>
  </si>
  <si>
    <t>SO 401b - Veřejné osvětlení - neuznatelné</t>
  </si>
  <si>
    <t>"30%" 126*0,3+15</t>
  </si>
  <si>
    <t>52,8*1,8 'Přepočtené koeficientem množství</t>
  </si>
  <si>
    <t>"výkop" 126+15</t>
  </si>
  <si>
    <t>"odvoz" -52,8</t>
  </si>
  <si>
    <t>OSV-010</t>
  </si>
  <si>
    <t>Svítidlo uliční 12 W, 1900 lm, 2700 K, rozměry 600x140x120 mm, vybavené přepěťovou ochranou, sklopná příruba, materiál tělesa i příruby hliník</t>
  </si>
  <si>
    <t>-613209480</t>
  </si>
  <si>
    <t>882404933</t>
  </si>
  <si>
    <t>OSV-012</t>
  </si>
  <si>
    <t>Stožár osvětlovací 5 m, K 5-133/89/60 Z, pozink.</t>
  </si>
  <si>
    <t>348782773</t>
  </si>
  <si>
    <t>210204101</t>
  </si>
  <si>
    <t>Montáž výložníků osvětlení jednoramenných nástěnných, hmotnosti přes 35 kg</t>
  </si>
  <si>
    <t>-1371773790</t>
  </si>
  <si>
    <t>OSV-006</t>
  </si>
  <si>
    <t>Výložník osvětlení na budovu, dl. 1,5 m, pozink.</t>
  </si>
  <si>
    <t>991896716</t>
  </si>
  <si>
    <t>420+18*8</t>
  </si>
  <si>
    <t>OSV-002</t>
  </si>
  <si>
    <t>Výložník ke stožáru osvětlovací délky 1000 mm, pozink.</t>
  </si>
  <si>
    <t>1392294817</t>
  </si>
  <si>
    <t>OSV-001</t>
  </si>
  <si>
    <t>Výložník ke stožáru osvětlovací délky 3000 mm, pozink.</t>
  </si>
  <si>
    <t>-813315353</t>
  </si>
  <si>
    <t>OSV-009</t>
  </si>
  <si>
    <t>Výložník na stávající bet. sloup, dl. 2,5 m, pozink.</t>
  </si>
  <si>
    <t>2035354731</t>
  </si>
  <si>
    <t>-1306162657</t>
  </si>
  <si>
    <t>-988199609</t>
  </si>
  <si>
    <t>-1808100693</t>
  </si>
  <si>
    <t>-981686504</t>
  </si>
  <si>
    <t>OSV-007</t>
  </si>
  <si>
    <t>Kabelové vedení po fasádě/sloupu v kabelové oc. chráničce</t>
  </si>
  <si>
    <t>-1457873768</t>
  </si>
  <si>
    <t>34571128</t>
  </si>
  <si>
    <t>trubka elektroinstalační ocelová lakovaná závitová D 42 mm</t>
  </si>
  <si>
    <t>-868255372</t>
  </si>
  <si>
    <t>"pro 6 m sloup, 30% na nepřesnosti" 0,8*0,8*1,6*1,3</t>
  </si>
  <si>
    <t>"pro 5 m sloup, 30% na nepřesnosti" 14*0,6*0,6*1,2*1,3</t>
  </si>
  <si>
    <t>584459379</t>
  </si>
  <si>
    <t>"výkop pro kabel" 0,3*420</t>
  </si>
  <si>
    <t>327678472</t>
  </si>
  <si>
    <t>460520173</t>
  </si>
  <si>
    <t>Montáž trubek ochranných uložených volně do rýhy plastových ohebných, vnitřního průměru přes 50 do 90 mm</t>
  </si>
  <si>
    <t>-1768013374</t>
  </si>
  <si>
    <t>"chránička pod vjezdy" 110</t>
  </si>
  <si>
    <t>"rezrevní chráničky" 150</t>
  </si>
  <si>
    <t>34571354</t>
  </si>
  <si>
    <t>trubka elektroinstalační ohebná dvouplášťová korugovaná D 75/90 mm, HDPE+LDPE</t>
  </si>
  <si>
    <t>-190607436</t>
  </si>
  <si>
    <t>VRN, OST b - Vedlejší a ostatní rozpočtové náklady - neuznatelné</t>
  </si>
  <si>
    <t>HSV - Ostatní náklady</t>
  </si>
  <si>
    <t xml:space="preserve">    800 - Ostatní náklady</t>
  </si>
  <si>
    <t>Ostatní náklady</t>
  </si>
  <si>
    <t>800</t>
  </si>
  <si>
    <t>800100200</t>
  </si>
  <si>
    <t>DSPS dle vyhl. č. 499/2006 Sb. příl. č. 3 i v digitálním zpracování včetně geodetického zaměření</t>
  </si>
  <si>
    <t>408405722</t>
  </si>
  <si>
    <t>800100300</t>
  </si>
  <si>
    <t>Vytyčení sítí</t>
  </si>
  <si>
    <t>1587313630</t>
  </si>
  <si>
    <t>800100400</t>
  </si>
  <si>
    <t>Náklady na poskytnutí záruk (0,5%)</t>
  </si>
  <si>
    <t>-963541001</t>
  </si>
  <si>
    <t>0,005</t>
  </si>
  <si>
    <t>800100500</t>
  </si>
  <si>
    <t>Náklady na dopracování výrobní dokumentace</t>
  </si>
  <si>
    <t>123250872</t>
  </si>
  <si>
    <t>800100600</t>
  </si>
  <si>
    <t>Inženýrská činnost zhotovitele</t>
  </si>
  <si>
    <t>1105843209</t>
  </si>
  <si>
    <t>800100700</t>
  </si>
  <si>
    <t>Dodavatelská dokumentace</t>
  </si>
  <si>
    <t>-1366810630</t>
  </si>
  <si>
    <t>012103000</t>
  </si>
  <si>
    <t>Geodetické práce před výstavbou - vytyčení stavby</t>
  </si>
  <si>
    <t>506733072</t>
  </si>
  <si>
    <t>041103000</t>
  </si>
  <si>
    <t>Autorský dozor projektanta</t>
  </si>
  <si>
    <t>883628904</t>
  </si>
  <si>
    <t>041203000</t>
  </si>
  <si>
    <t>Technický dozor investora</t>
  </si>
  <si>
    <t>-867657482</t>
  </si>
  <si>
    <t>070001000</t>
  </si>
  <si>
    <t>-1227687122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</si>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</sst>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7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9" fillId="4" borderId="9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8" fillId="0" borderId="15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5" fillId="0" borderId="15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17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2" fillId="0" borderId="4" xfId="0" applyFont="1" applyBorder="1" applyAlignment="1">
      <alignment vertical="center"/>
    </xf>
    <xf numFmtId="0" fontId="32" fillId="2" borderId="15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167" fontId="0" fillId="2" borderId="23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32" fillId="2" borderId="20" xfId="0" applyFont="1" applyFill="1" applyBorder="1" applyAlignment="1" applyProtection="1">
      <alignment horizontal="left" vertical="center"/>
      <protection locked="0"/>
    </xf>
    <xf numFmtId="0" fontId="32" fillId="0" borderId="21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27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1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center" vertical="top"/>
    </xf>
    <xf numFmtId="0" fontId="36" fillId="0" borderId="30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/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top"/>
    </xf>
    <xf numFmtId="0" fontId="33" fillId="0" borderId="30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1" xfId="0" applyFont="1" applyBorder="1" applyAlignment="1">
      <alignment vertical="top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left" vertical="center"/>
    </xf>
    <xf numFmtId="0" fontId="35" fillId="0" borderId="29" xfId="0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wrapText="1"/>
    </xf>
    <xf numFmtId="49" fontId="36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7"/>
  <sheetViews>
    <sheetView showGridLines="0" topLeftCell="A43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40" t="s">
        <v>14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1"/>
      <c r="AQ5" s="21"/>
      <c r="AR5" s="19"/>
      <c r="BE5" s="320" t="s">
        <v>15</v>
      </c>
      <c r="BS5" s="16" t="s">
        <v>6</v>
      </c>
    </row>
    <row r="6" spans="1:74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42" t="s">
        <v>17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1"/>
      <c r="AQ6" s="21"/>
      <c r="AR6" s="19"/>
      <c r="BE6" s="321"/>
      <c r="BS6" s="16" t="s">
        <v>6</v>
      </c>
    </row>
    <row r="7" spans="1:74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21"/>
      <c r="BS7" s="16" t="s">
        <v>6</v>
      </c>
    </row>
    <row r="8" spans="1:74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21"/>
      <c r="BS8" s="16" t="s">
        <v>6</v>
      </c>
    </row>
    <row r="9" spans="1:74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21"/>
      <c r="BS9" s="16" t="s">
        <v>6</v>
      </c>
    </row>
    <row r="10" spans="1:74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21"/>
      <c r="BS10" s="16" t="s">
        <v>6</v>
      </c>
    </row>
    <row r="11" spans="1:74" ht="18.399999999999999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29</v>
      </c>
      <c r="AL11" s="21"/>
      <c r="AM11" s="21"/>
      <c r="AN11" s="26" t="s">
        <v>30</v>
      </c>
      <c r="AO11" s="21"/>
      <c r="AP11" s="21"/>
      <c r="AQ11" s="21"/>
      <c r="AR11" s="19"/>
      <c r="BE11" s="321"/>
      <c r="BS11" s="16" t="s">
        <v>6</v>
      </c>
    </row>
    <row r="12" spans="1:74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21"/>
      <c r="BS12" s="16" t="s">
        <v>6</v>
      </c>
    </row>
    <row r="13" spans="1:74" ht="12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32</v>
      </c>
      <c r="AO13" s="21"/>
      <c r="AP13" s="21"/>
      <c r="AQ13" s="21"/>
      <c r="AR13" s="19"/>
      <c r="BE13" s="321"/>
      <c r="BS13" s="16" t="s">
        <v>6</v>
      </c>
    </row>
    <row r="14" spans="1:74" ht="11.25">
      <c r="B14" s="20"/>
      <c r="C14" s="21"/>
      <c r="D14" s="21"/>
      <c r="E14" s="343" t="s">
        <v>32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28" t="s">
        <v>29</v>
      </c>
      <c r="AL14" s="21"/>
      <c r="AM14" s="21"/>
      <c r="AN14" s="30" t="s">
        <v>32</v>
      </c>
      <c r="AO14" s="21"/>
      <c r="AP14" s="21"/>
      <c r="AQ14" s="21"/>
      <c r="AR14" s="19"/>
      <c r="BE14" s="321"/>
      <c r="BS14" s="16" t="s">
        <v>6</v>
      </c>
    </row>
    <row r="15" spans="1:74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21"/>
      <c r="BS15" s="16" t="s">
        <v>4</v>
      </c>
    </row>
    <row r="16" spans="1:74" ht="12" customHeight="1">
      <c r="B16" s="20"/>
      <c r="C16" s="21"/>
      <c r="D16" s="28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34</v>
      </c>
      <c r="AO16" s="21"/>
      <c r="AP16" s="21"/>
      <c r="AQ16" s="21"/>
      <c r="AR16" s="19"/>
      <c r="BE16" s="321"/>
      <c r="BS16" s="16" t="s">
        <v>4</v>
      </c>
    </row>
    <row r="17" spans="2:71" ht="18.399999999999999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29</v>
      </c>
      <c r="AL17" s="21"/>
      <c r="AM17" s="21"/>
      <c r="AN17" s="26" t="s">
        <v>19</v>
      </c>
      <c r="AO17" s="21"/>
      <c r="AP17" s="21"/>
      <c r="AQ17" s="21"/>
      <c r="AR17" s="19"/>
      <c r="BE17" s="321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21"/>
      <c r="BS18" s="16" t="s">
        <v>6</v>
      </c>
    </row>
    <row r="19" spans="2:71" ht="12" customHeight="1">
      <c r="B19" s="20"/>
      <c r="C19" s="21"/>
      <c r="D19" s="28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38</v>
      </c>
      <c r="AO19" s="21"/>
      <c r="AP19" s="21"/>
      <c r="AQ19" s="21"/>
      <c r="AR19" s="19"/>
      <c r="BE19" s="321"/>
      <c r="BS19" s="16" t="s">
        <v>6</v>
      </c>
    </row>
    <row r="20" spans="2:71" ht="18.399999999999999" customHeight="1">
      <c r="B20" s="20"/>
      <c r="C20" s="21"/>
      <c r="D20" s="21"/>
      <c r="E20" s="26" t="s">
        <v>39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29</v>
      </c>
      <c r="AL20" s="21"/>
      <c r="AM20" s="21"/>
      <c r="AN20" s="26" t="s">
        <v>40</v>
      </c>
      <c r="AO20" s="21"/>
      <c r="AP20" s="21"/>
      <c r="AQ20" s="21"/>
      <c r="AR20" s="19"/>
      <c r="BE20" s="321"/>
      <c r="BS20" s="16" t="s">
        <v>4</v>
      </c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21"/>
    </row>
    <row r="22" spans="2:71" ht="12" customHeight="1">
      <c r="B22" s="20"/>
      <c r="C22" s="21"/>
      <c r="D22" s="28" t="s">
        <v>41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21"/>
    </row>
    <row r="23" spans="2:71" ht="45" customHeight="1">
      <c r="B23" s="20"/>
      <c r="C23" s="21"/>
      <c r="D23" s="21"/>
      <c r="E23" s="345" t="s">
        <v>42</v>
      </c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21"/>
      <c r="AP23" s="21"/>
      <c r="AQ23" s="21"/>
      <c r="AR23" s="19"/>
      <c r="BE23" s="321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21"/>
    </row>
    <row r="25" spans="2:7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21"/>
    </row>
    <row r="26" spans="2:71" s="1" customFormat="1" ht="25.9" customHeight="1">
      <c r="B26" s="33"/>
      <c r="C26" s="34"/>
      <c r="D26" s="35" t="s">
        <v>43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22">
        <f>ROUND(AG54,2)</f>
        <v>0</v>
      </c>
      <c r="AL26" s="323"/>
      <c r="AM26" s="323"/>
      <c r="AN26" s="323"/>
      <c r="AO26" s="323"/>
      <c r="AP26" s="34"/>
      <c r="AQ26" s="34"/>
      <c r="AR26" s="37"/>
      <c r="BE26" s="321"/>
    </row>
    <row r="27" spans="2:7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321"/>
    </row>
    <row r="28" spans="2:71" s="1" customFormat="1" ht="11.2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6" t="s">
        <v>44</v>
      </c>
      <c r="M28" s="346"/>
      <c r="N28" s="346"/>
      <c r="O28" s="346"/>
      <c r="P28" s="346"/>
      <c r="Q28" s="34"/>
      <c r="R28" s="34"/>
      <c r="S28" s="34"/>
      <c r="T28" s="34"/>
      <c r="U28" s="34"/>
      <c r="V28" s="34"/>
      <c r="W28" s="346" t="s">
        <v>45</v>
      </c>
      <c r="X28" s="346"/>
      <c r="Y28" s="346"/>
      <c r="Z28" s="346"/>
      <c r="AA28" s="346"/>
      <c r="AB28" s="346"/>
      <c r="AC28" s="346"/>
      <c r="AD28" s="346"/>
      <c r="AE28" s="346"/>
      <c r="AF28" s="34"/>
      <c r="AG28" s="34"/>
      <c r="AH28" s="34"/>
      <c r="AI28" s="34"/>
      <c r="AJ28" s="34"/>
      <c r="AK28" s="346" t="s">
        <v>46</v>
      </c>
      <c r="AL28" s="346"/>
      <c r="AM28" s="346"/>
      <c r="AN28" s="346"/>
      <c r="AO28" s="346"/>
      <c r="AP28" s="34"/>
      <c r="AQ28" s="34"/>
      <c r="AR28" s="37"/>
      <c r="BE28" s="321"/>
    </row>
    <row r="29" spans="2:71" s="2" customFormat="1" ht="14.45" customHeight="1">
      <c r="B29" s="38"/>
      <c r="C29" s="39"/>
      <c r="D29" s="28" t="s">
        <v>47</v>
      </c>
      <c r="E29" s="39"/>
      <c r="F29" s="28" t="s">
        <v>48</v>
      </c>
      <c r="G29" s="39"/>
      <c r="H29" s="39"/>
      <c r="I29" s="39"/>
      <c r="J29" s="39"/>
      <c r="K29" s="39"/>
      <c r="L29" s="347">
        <v>0.21</v>
      </c>
      <c r="M29" s="319"/>
      <c r="N29" s="319"/>
      <c r="O29" s="319"/>
      <c r="P29" s="319"/>
      <c r="Q29" s="39"/>
      <c r="R29" s="39"/>
      <c r="S29" s="39"/>
      <c r="T29" s="39"/>
      <c r="U29" s="39"/>
      <c r="V29" s="39"/>
      <c r="W29" s="318">
        <f>ROUND(AZ54, 2)</f>
        <v>0</v>
      </c>
      <c r="X29" s="319"/>
      <c r="Y29" s="319"/>
      <c r="Z29" s="319"/>
      <c r="AA29" s="319"/>
      <c r="AB29" s="319"/>
      <c r="AC29" s="319"/>
      <c r="AD29" s="319"/>
      <c r="AE29" s="319"/>
      <c r="AF29" s="39"/>
      <c r="AG29" s="39"/>
      <c r="AH29" s="39"/>
      <c r="AI29" s="39"/>
      <c r="AJ29" s="39"/>
      <c r="AK29" s="318">
        <f>ROUND(AV54, 2)</f>
        <v>0</v>
      </c>
      <c r="AL29" s="319"/>
      <c r="AM29" s="319"/>
      <c r="AN29" s="319"/>
      <c r="AO29" s="319"/>
      <c r="AP29" s="39"/>
      <c r="AQ29" s="39"/>
      <c r="AR29" s="40"/>
      <c r="BE29" s="321"/>
    </row>
    <row r="30" spans="2:71" s="2" customFormat="1" ht="14.45" customHeight="1">
      <c r="B30" s="38"/>
      <c r="C30" s="39"/>
      <c r="D30" s="39"/>
      <c r="E30" s="39"/>
      <c r="F30" s="28" t="s">
        <v>49</v>
      </c>
      <c r="G30" s="39"/>
      <c r="H30" s="39"/>
      <c r="I30" s="39"/>
      <c r="J30" s="39"/>
      <c r="K30" s="39"/>
      <c r="L30" s="347">
        <v>0.15</v>
      </c>
      <c r="M30" s="319"/>
      <c r="N30" s="319"/>
      <c r="O30" s="319"/>
      <c r="P30" s="319"/>
      <c r="Q30" s="39"/>
      <c r="R30" s="39"/>
      <c r="S30" s="39"/>
      <c r="T30" s="39"/>
      <c r="U30" s="39"/>
      <c r="V30" s="39"/>
      <c r="W30" s="318">
        <f>ROUND(BA54, 2)</f>
        <v>0</v>
      </c>
      <c r="X30" s="319"/>
      <c r="Y30" s="319"/>
      <c r="Z30" s="319"/>
      <c r="AA30" s="319"/>
      <c r="AB30" s="319"/>
      <c r="AC30" s="319"/>
      <c r="AD30" s="319"/>
      <c r="AE30" s="319"/>
      <c r="AF30" s="39"/>
      <c r="AG30" s="39"/>
      <c r="AH30" s="39"/>
      <c r="AI30" s="39"/>
      <c r="AJ30" s="39"/>
      <c r="AK30" s="318">
        <f>ROUND(AW54, 2)</f>
        <v>0</v>
      </c>
      <c r="AL30" s="319"/>
      <c r="AM30" s="319"/>
      <c r="AN30" s="319"/>
      <c r="AO30" s="319"/>
      <c r="AP30" s="39"/>
      <c r="AQ30" s="39"/>
      <c r="AR30" s="40"/>
      <c r="BE30" s="321"/>
    </row>
    <row r="31" spans="2:71" s="2" customFormat="1" ht="14.45" hidden="1" customHeight="1">
      <c r="B31" s="38"/>
      <c r="C31" s="39"/>
      <c r="D31" s="39"/>
      <c r="E31" s="39"/>
      <c r="F31" s="28" t="s">
        <v>50</v>
      </c>
      <c r="G31" s="39"/>
      <c r="H31" s="39"/>
      <c r="I31" s="39"/>
      <c r="J31" s="39"/>
      <c r="K31" s="39"/>
      <c r="L31" s="347">
        <v>0.21</v>
      </c>
      <c r="M31" s="319"/>
      <c r="N31" s="319"/>
      <c r="O31" s="319"/>
      <c r="P31" s="319"/>
      <c r="Q31" s="39"/>
      <c r="R31" s="39"/>
      <c r="S31" s="39"/>
      <c r="T31" s="39"/>
      <c r="U31" s="39"/>
      <c r="V31" s="39"/>
      <c r="W31" s="318">
        <f>ROUND(BB54, 2)</f>
        <v>0</v>
      </c>
      <c r="X31" s="319"/>
      <c r="Y31" s="319"/>
      <c r="Z31" s="319"/>
      <c r="AA31" s="319"/>
      <c r="AB31" s="319"/>
      <c r="AC31" s="319"/>
      <c r="AD31" s="319"/>
      <c r="AE31" s="319"/>
      <c r="AF31" s="39"/>
      <c r="AG31" s="39"/>
      <c r="AH31" s="39"/>
      <c r="AI31" s="39"/>
      <c r="AJ31" s="39"/>
      <c r="AK31" s="318">
        <v>0</v>
      </c>
      <c r="AL31" s="319"/>
      <c r="AM31" s="319"/>
      <c r="AN31" s="319"/>
      <c r="AO31" s="319"/>
      <c r="AP31" s="39"/>
      <c r="AQ31" s="39"/>
      <c r="AR31" s="40"/>
      <c r="BE31" s="321"/>
    </row>
    <row r="32" spans="2:71" s="2" customFormat="1" ht="14.45" hidden="1" customHeight="1">
      <c r="B32" s="38"/>
      <c r="C32" s="39"/>
      <c r="D32" s="39"/>
      <c r="E32" s="39"/>
      <c r="F32" s="28" t="s">
        <v>51</v>
      </c>
      <c r="G32" s="39"/>
      <c r="H32" s="39"/>
      <c r="I32" s="39"/>
      <c r="J32" s="39"/>
      <c r="K32" s="39"/>
      <c r="L32" s="347">
        <v>0.15</v>
      </c>
      <c r="M32" s="319"/>
      <c r="N32" s="319"/>
      <c r="O32" s="319"/>
      <c r="P32" s="319"/>
      <c r="Q32" s="39"/>
      <c r="R32" s="39"/>
      <c r="S32" s="39"/>
      <c r="T32" s="39"/>
      <c r="U32" s="39"/>
      <c r="V32" s="39"/>
      <c r="W32" s="318">
        <f>ROUND(BC54, 2)</f>
        <v>0</v>
      </c>
      <c r="X32" s="319"/>
      <c r="Y32" s="319"/>
      <c r="Z32" s="319"/>
      <c r="AA32" s="319"/>
      <c r="AB32" s="319"/>
      <c r="AC32" s="319"/>
      <c r="AD32" s="319"/>
      <c r="AE32" s="319"/>
      <c r="AF32" s="39"/>
      <c r="AG32" s="39"/>
      <c r="AH32" s="39"/>
      <c r="AI32" s="39"/>
      <c r="AJ32" s="39"/>
      <c r="AK32" s="318">
        <v>0</v>
      </c>
      <c r="AL32" s="319"/>
      <c r="AM32" s="319"/>
      <c r="AN32" s="319"/>
      <c r="AO32" s="319"/>
      <c r="AP32" s="39"/>
      <c r="AQ32" s="39"/>
      <c r="AR32" s="40"/>
      <c r="BE32" s="321"/>
    </row>
    <row r="33" spans="2:44" s="2" customFormat="1" ht="14.45" hidden="1" customHeight="1">
      <c r="B33" s="38"/>
      <c r="C33" s="39"/>
      <c r="D33" s="39"/>
      <c r="E33" s="39"/>
      <c r="F33" s="28" t="s">
        <v>52</v>
      </c>
      <c r="G33" s="39"/>
      <c r="H33" s="39"/>
      <c r="I33" s="39"/>
      <c r="J33" s="39"/>
      <c r="K33" s="39"/>
      <c r="L33" s="347">
        <v>0</v>
      </c>
      <c r="M33" s="319"/>
      <c r="N33" s="319"/>
      <c r="O33" s="319"/>
      <c r="P33" s="319"/>
      <c r="Q33" s="39"/>
      <c r="R33" s="39"/>
      <c r="S33" s="39"/>
      <c r="T33" s="39"/>
      <c r="U33" s="39"/>
      <c r="V33" s="39"/>
      <c r="W33" s="318">
        <f>ROUND(BD54, 2)</f>
        <v>0</v>
      </c>
      <c r="X33" s="319"/>
      <c r="Y33" s="319"/>
      <c r="Z33" s="319"/>
      <c r="AA33" s="319"/>
      <c r="AB33" s="319"/>
      <c r="AC33" s="319"/>
      <c r="AD33" s="319"/>
      <c r="AE33" s="319"/>
      <c r="AF33" s="39"/>
      <c r="AG33" s="39"/>
      <c r="AH33" s="39"/>
      <c r="AI33" s="39"/>
      <c r="AJ33" s="39"/>
      <c r="AK33" s="318">
        <v>0</v>
      </c>
      <c r="AL33" s="319"/>
      <c r="AM33" s="319"/>
      <c r="AN33" s="319"/>
      <c r="AO33" s="319"/>
      <c r="AP33" s="39"/>
      <c r="AQ33" s="39"/>
      <c r="AR33" s="40"/>
    </row>
    <row r="34" spans="2:44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</row>
    <row r="35" spans="2:44" s="1" customFormat="1" ht="25.9" customHeight="1">
      <c r="B35" s="33"/>
      <c r="C35" s="41"/>
      <c r="D35" s="42" t="s">
        <v>53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54</v>
      </c>
      <c r="U35" s="43"/>
      <c r="V35" s="43"/>
      <c r="W35" s="43"/>
      <c r="X35" s="324" t="s">
        <v>55</v>
      </c>
      <c r="Y35" s="325"/>
      <c r="Z35" s="325"/>
      <c r="AA35" s="325"/>
      <c r="AB35" s="325"/>
      <c r="AC35" s="43"/>
      <c r="AD35" s="43"/>
      <c r="AE35" s="43"/>
      <c r="AF35" s="43"/>
      <c r="AG35" s="43"/>
      <c r="AH35" s="43"/>
      <c r="AI35" s="43"/>
      <c r="AJ35" s="43"/>
      <c r="AK35" s="326">
        <f>SUM(AK26:AK33)</f>
        <v>0</v>
      </c>
      <c r="AL35" s="325"/>
      <c r="AM35" s="325"/>
      <c r="AN35" s="325"/>
      <c r="AO35" s="327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5" customHeight="1">
      <c r="B42" s="33"/>
      <c r="C42" s="22" t="s">
        <v>56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18Z-013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44" s="3" customFormat="1" ht="36.950000000000003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337" t="str">
        <f>K6</f>
        <v>Chodník v ulici Kladenská, Velké Přílepy</v>
      </c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51"/>
      <c r="AQ45" s="51"/>
      <c r="AR45" s="52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21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>Velké Přílepy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23</v>
      </c>
      <c r="AJ47" s="34"/>
      <c r="AK47" s="34"/>
      <c r="AL47" s="34"/>
      <c r="AM47" s="339" t="str">
        <f>IF(AN8= "","",AN8)</f>
        <v>20. 9. 2019</v>
      </c>
      <c r="AN47" s="339"/>
      <c r="AO47" s="34"/>
      <c r="AP47" s="34"/>
      <c r="AQ47" s="34"/>
      <c r="AR47" s="37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1:91" s="1" customFormat="1" ht="24.95" customHeight="1">
      <c r="B49" s="33"/>
      <c r="C49" s="28" t="s">
        <v>25</v>
      </c>
      <c r="D49" s="34"/>
      <c r="E49" s="34"/>
      <c r="F49" s="34"/>
      <c r="G49" s="34"/>
      <c r="H49" s="34"/>
      <c r="I49" s="34"/>
      <c r="J49" s="34"/>
      <c r="K49" s="34"/>
      <c r="L49" s="34" t="str">
        <f>IF(E11= "","",E11)</f>
        <v>obec Velké Přílepy, Pražská 162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33</v>
      </c>
      <c r="AJ49" s="34"/>
      <c r="AK49" s="34"/>
      <c r="AL49" s="34"/>
      <c r="AM49" s="335" t="str">
        <f>IF(E17="","",E17)</f>
        <v>Ing. Zdeněk Fiedler, Ostrá 210, 289 22 Lysá n. L.</v>
      </c>
      <c r="AN49" s="336"/>
      <c r="AO49" s="336"/>
      <c r="AP49" s="336"/>
      <c r="AQ49" s="34"/>
      <c r="AR49" s="37"/>
      <c r="AS49" s="329" t="s">
        <v>57</v>
      </c>
      <c r="AT49" s="330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1:91" s="1" customFormat="1" ht="13.7" customHeight="1">
      <c r="B50" s="33"/>
      <c r="C50" s="28" t="s">
        <v>31</v>
      </c>
      <c r="D50" s="34"/>
      <c r="E50" s="34"/>
      <c r="F50" s="34"/>
      <c r="G50" s="34"/>
      <c r="H50" s="34"/>
      <c r="I50" s="34"/>
      <c r="J50" s="34"/>
      <c r="K50" s="34"/>
      <c r="L50" s="3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37</v>
      </c>
      <c r="AJ50" s="34"/>
      <c r="AK50" s="34"/>
      <c r="AL50" s="34"/>
      <c r="AM50" s="335" t="str">
        <f>IF(E20="","",E20)</f>
        <v>HADRABA, s.r.o.</v>
      </c>
      <c r="AN50" s="336"/>
      <c r="AO50" s="336"/>
      <c r="AP50" s="336"/>
      <c r="AQ50" s="34"/>
      <c r="AR50" s="37"/>
      <c r="AS50" s="331"/>
      <c r="AT50" s="332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1:91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33"/>
      <c r="AT51" s="334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1:91" s="1" customFormat="1" ht="29.25" customHeight="1">
      <c r="B52" s="33"/>
      <c r="C52" s="354" t="s">
        <v>58</v>
      </c>
      <c r="D52" s="355"/>
      <c r="E52" s="355"/>
      <c r="F52" s="355"/>
      <c r="G52" s="355"/>
      <c r="H52" s="61"/>
      <c r="I52" s="356" t="s">
        <v>59</v>
      </c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7" t="s">
        <v>60</v>
      </c>
      <c r="AH52" s="355"/>
      <c r="AI52" s="355"/>
      <c r="AJ52" s="355"/>
      <c r="AK52" s="355"/>
      <c r="AL52" s="355"/>
      <c r="AM52" s="355"/>
      <c r="AN52" s="356" t="s">
        <v>61</v>
      </c>
      <c r="AO52" s="355"/>
      <c r="AP52" s="355"/>
      <c r="AQ52" s="62" t="s">
        <v>62</v>
      </c>
      <c r="AR52" s="37"/>
      <c r="AS52" s="63" t="s">
        <v>63</v>
      </c>
      <c r="AT52" s="64" t="s">
        <v>64</v>
      </c>
      <c r="AU52" s="64" t="s">
        <v>65</v>
      </c>
      <c r="AV52" s="64" t="s">
        <v>66</v>
      </c>
      <c r="AW52" s="64" t="s">
        <v>67</v>
      </c>
      <c r="AX52" s="64" t="s">
        <v>68</v>
      </c>
      <c r="AY52" s="64" t="s">
        <v>69</v>
      </c>
      <c r="AZ52" s="64" t="s">
        <v>70</v>
      </c>
      <c r="BA52" s="64" t="s">
        <v>71</v>
      </c>
      <c r="BB52" s="64" t="s">
        <v>72</v>
      </c>
      <c r="BC52" s="64" t="s">
        <v>73</v>
      </c>
      <c r="BD52" s="65" t="s">
        <v>74</v>
      </c>
    </row>
    <row r="53" spans="1:91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1:91" s="4" customFormat="1" ht="32.450000000000003" customHeight="1">
      <c r="B54" s="69"/>
      <c r="C54" s="70" t="s">
        <v>75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359">
        <f>ROUND(AG55+AG61,2)</f>
        <v>0</v>
      </c>
      <c r="AH54" s="359"/>
      <c r="AI54" s="359"/>
      <c r="AJ54" s="359"/>
      <c r="AK54" s="359"/>
      <c r="AL54" s="359"/>
      <c r="AM54" s="359"/>
      <c r="AN54" s="360">
        <f t="shared" ref="AN54:AN65" si="0">SUM(AG54,AT54)</f>
        <v>0</v>
      </c>
      <c r="AO54" s="360"/>
      <c r="AP54" s="360"/>
      <c r="AQ54" s="73" t="s">
        <v>19</v>
      </c>
      <c r="AR54" s="74"/>
      <c r="AS54" s="75">
        <f>ROUND(AS55+AS61,2)</f>
        <v>0</v>
      </c>
      <c r="AT54" s="76">
        <f t="shared" ref="AT54:AT65" si="1">ROUND(SUM(AV54:AW54),2)</f>
        <v>0</v>
      </c>
      <c r="AU54" s="77">
        <f>ROUND(AU55+AU61,5)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ROUND(AZ55+AZ61,2)</f>
        <v>0</v>
      </c>
      <c r="BA54" s="76">
        <f>ROUND(BA55+BA61,2)</f>
        <v>0</v>
      </c>
      <c r="BB54" s="76">
        <f>ROUND(BB55+BB61,2)</f>
        <v>0</v>
      </c>
      <c r="BC54" s="76">
        <f>ROUND(BC55+BC61,2)</f>
        <v>0</v>
      </c>
      <c r="BD54" s="78">
        <f>ROUND(BD55+BD61,2)</f>
        <v>0</v>
      </c>
      <c r="BS54" s="79" t="s">
        <v>76</v>
      </c>
      <c r="BT54" s="79" t="s">
        <v>77</v>
      </c>
      <c r="BU54" s="80" t="s">
        <v>78</v>
      </c>
      <c r="BV54" s="79" t="s">
        <v>79</v>
      </c>
      <c r="BW54" s="79" t="s">
        <v>5</v>
      </c>
      <c r="BX54" s="79" t="s">
        <v>80</v>
      </c>
      <c r="CL54" s="79" t="s">
        <v>19</v>
      </c>
    </row>
    <row r="55" spans="1:91" s="5" customFormat="1" ht="27" customHeight="1">
      <c r="B55" s="81"/>
      <c r="C55" s="82"/>
      <c r="D55" s="353" t="s">
        <v>81</v>
      </c>
      <c r="E55" s="353"/>
      <c r="F55" s="353"/>
      <c r="G55" s="353"/>
      <c r="H55" s="353"/>
      <c r="I55" s="83"/>
      <c r="J55" s="353" t="s">
        <v>82</v>
      </c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8">
        <f>ROUND(SUM(AG56:AG60),2)</f>
        <v>0</v>
      </c>
      <c r="AH55" s="349"/>
      <c r="AI55" s="349"/>
      <c r="AJ55" s="349"/>
      <c r="AK55" s="349"/>
      <c r="AL55" s="349"/>
      <c r="AM55" s="349"/>
      <c r="AN55" s="348">
        <f t="shared" si="0"/>
        <v>0</v>
      </c>
      <c r="AO55" s="349"/>
      <c r="AP55" s="349"/>
      <c r="AQ55" s="84" t="s">
        <v>83</v>
      </c>
      <c r="AR55" s="85"/>
      <c r="AS55" s="86">
        <f>ROUND(SUM(AS56:AS60),2)</f>
        <v>0</v>
      </c>
      <c r="AT55" s="87">
        <f t="shared" si="1"/>
        <v>0</v>
      </c>
      <c r="AU55" s="88">
        <f>ROUND(SUM(AU56:AU60),5)</f>
        <v>0</v>
      </c>
      <c r="AV55" s="87">
        <f>ROUND(AZ55*L29,2)</f>
        <v>0</v>
      </c>
      <c r="AW55" s="87">
        <f>ROUND(BA55*L30,2)</f>
        <v>0</v>
      </c>
      <c r="AX55" s="87">
        <f>ROUND(BB55*L29,2)</f>
        <v>0</v>
      </c>
      <c r="AY55" s="87">
        <f>ROUND(BC55*L30,2)</f>
        <v>0</v>
      </c>
      <c r="AZ55" s="87">
        <f>ROUND(SUM(AZ56:AZ60),2)</f>
        <v>0</v>
      </c>
      <c r="BA55" s="87">
        <f>ROUND(SUM(BA56:BA60),2)</f>
        <v>0</v>
      </c>
      <c r="BB55" s="87">
        <f>ROUND(SUM(BB56:BB60),2)</f>
        <v>0</v>
      </c>
      <c r="BC55" s="87">
        <f>ROUND(SUM(BC56:BC60),2)</f>
        <v>0</v>
      </c>
      <c r="BD55" s="89">
        <f>ROUND(SUM(BD56:BD60),2)</f>
        <v>0</v>
      </c>
      <c r="BS55" s="90" t="s">
        <v>76</v>
      </c>
      <c r="BT55" s="90" t="s">
        <v>84</v>
      </c>
      <c r="BU55" s="90" t="s">
        <v>78</v>
      </c>
      <c r="BV55" s="90" t="s">
        <v>79</v>
      </c>
      <c r="BW55" s="90" t="s">
        <v>85</v>
      </c>
      <c r="BX55" s="90" t="s">
        <v>5</v>
      </c>
      <c r="CL55" s="90" t="s">
        <v>19</v>
      </c>
      <c r="CM55" s="90" t="s">
        <v>86</v>
      </c>
    </row>
    <row r="56" spans="1:91" s="6" customFormat="1" ht="25.5" customHeight="1">
      <c r="A56" s="91" t="s">
        <v>87</v>
      </c>
      <c r="B56" s="92"/>
      <c r="C56" s="93"/>
      <c r="D56" s="93"/>
      <c r="E56" s="352" t="s">
        <v>88</v>
      </c>
      <c r="F56" s="352"/>
      <c r="G56" s="352"/>
      <c r="H56" s="352"/>
      <c r="I56" s="352"/>
      <c r="J56" s="93"/>
      <c r="K56" s="352" t="s">
        <v>89</v>
      </c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0">
        <f>'SO 100a - Komunikace - uz...'!J32</f>
        <v>0</v>
      </c>
      <c r="AH56" s="351"/>
      <c r="AI56" s="351"/>
      <c r="AJ56" s="351"/>
      <c r="AK56" s="351"/>
      <c r="AL56" s="351"/>
      <c r="AM56" s="351"/>
      <c r="AN56" s="350">
        <f t="shared" si="0"/>
        <v>0</v>
      </c>
      <c r="AO56" s="351"/>
      <c r="AP56" s="351"/>
      <c r="AQ56" s="94" t="s">
        <v>90</v>
      </c>
      <c r="AR56" s="95"/>
      <c r="AS56" s="96">
        <v>0</v>
      </c>
      <c r="AT56" s="97">
        <f t="shared" si="1"/>
        <v>0</v>
      </c>
      <c r="AU56" s="98">
        <f>'SO 100a - Komunikace - uz...'!P93</f>
        <v>0</v>
      </c>
      <c r="AV56" s="97">
        <f>'SO 100a - Komunikace - uz...'!J35</f>
        <v>0</v>
      </c>
      <c r="AW56" s="97">
        <f>'SO 100a - Komunikace - uz...'!J36</f>
        <v>0</v>
      </c>
      <c r="AX56" s="97">
        <f>'SO 100a - Komunikace - uz...'!J37</f>
        <v>0</v>
      </c>
      <c r="AY56" s="97">
        <f>'SO 100a - Komunikace - uz...'!J38</f>
        <v>0</v>
      </c>
      <c r="AZ56" s="97">
        <f>'SO 100a - Komunikace - uz...'!F35</f>
        <v>0</v>
      </c>
      <c r="BA56" s="97">
        <f>'SO 100a - Komunikace - uz...'!F36</f>
        <v>0</v>
      </c>
      <c r="BB56" s="97">
        <f>'SO 100a - Komunikace - uz...'!F37</f>
        <v>0</v>
      </c>
      <c r="BC56" s="97">
        <f>'SO 100a - Komunikace - uz...'!F38</f>
        <v>0</v>
      </c>
      <c r="BD56" s="99">
        <f>'SO 100a - Komunikace - uz...'!F39</f>
        <v>0</v>
      </c>
      <c r="BT56" s="100" t="s">
        <v>86</v>
      </c>
      <c r="BV56" s="100" t="s">
        <v>79</v>
      </c>
      <c r="BW56" s="100" t="s">
        <v>91</v>
      </c>
      <c r="BX56" s="100" t="s">
        <v>85</v>
      </c>
      <c r="CL56" s="100" t="s">
        <v>19</v>
      </c>
    </row>
    <row r="57" spans="1:91" s="6" customFormat="1" ht="25.5" customHeight="1">
      <c r="A57" s="91" t="s">
        <v>87</v>
      </c>
      <c r="B57" s="92"/>
      <c r="C57" s="93"/>
      <c r="D57" s="93"/>
      <c r="E57" s="352" t="s">
        <v>92</v>
      </c>
      <c r="F57" s="352"/>
      <c r="G57" s="352"/>
      <c r="H57" s="352"/>
      <c r="I57" s="352"/>
      <c r="J57" s="93"/>
      <c r="K57" s="352" t="s">
        <v>93</v>
      </c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0">
        <f>'SO 301a - Odvodnění komun...'!J32</f>
        <v>0</v>
      </c>
      <c r="AH57" s="351"/>
      <c r="AI57" s="351"/>
      <c r="AJ57" s="351"/>
      <c r="AK57" s="351"/>
      <c r="AL57" s="351"/>
      <c r="AM57" s="351"/>
      <c r="AN57" s="350">
        <f t="shared" si="0"/>
        <v>0</v>
      </c>
      <c r="AO57" s="351"/>
      <c r="AP57" s="351"/>
      <c r="AQ57" s="94" t="s">
        <v>90</v>
      </c>
      <c r="AR57" s="95"/>
      <c r="AS57" s="96">
        <v>0</v>
      </c>
      <c r="AT57" s="97">
        <f t="shared" si="1"/>
        <v>0</v>
      </c>
      <c r="AU57" s="98">
        <f>'SO 301a - Odvodnění komun...'!P93</f>
        <v>0</v>
      </c>
      <c r="AV57" s="97">
        <f>'SO 301a - Odvodnění komun...'!J35</f>
        <v>0</v>
      </c>
      <c r="AW57" s="97">
        <f>'SO 301a - Odvodnění komun...'!J36</f>
        <v>0</v>
      </c>
      <c r="AX57" s="97">
        <f>'SO 301a - Odvodnění komun...'!J37</f>
        <v>0</v>
      </c>
      <c r="AY57" s="97">
        <f>'SO 301a - Odvodnění komun...'!J38</f>
        <v>0</v>
      </c>
      <c r="AZ57" s="97">
        <f>'SO 301a - Odvodnění komun...'!F35</f>
        <v>0</v>
      </c>
      <c r="BA57" s="97">
        <f>'SO 301a - Odvodnění komun...'!F36</f>
        <v>0</v>
      </c>
      <c r="BB57" s="97">
        <f>'SO 301a - Odvodnění komun...'!F37</f>
        <v>0</v>
      </c>
      <c r="BC57" s="97">
        <f>'SO 301a - Odvodnění komun...'!F38</f>
        <v>0</v>
      </c>
      <c r="BD57" s="99">
        <f>'SO 301a - Odvodnění komun...'!F39</f>
        <v>0</v>
      </c>
      <c r="BT57" s="100" t="s">
        <v>86</v>
      </c>
      <c r="BV57" s="100" t="s">
        <v>79</v>
      </c>
      <c r="BW57" s="100" t="s">
        <v>94</v>
      </c>
      <c r="BX57" s="100" t="s">
        <v>85</v>
      </c>
      <c r="CL57" s="100" t="s">
        <v>19</v>
      </c>
    </row>
    <row r="58" spans="1:91" s="6" customFormat="1" ht="25.5" customHeight="1">
      <c r="A58" s="91" t="s">
        <v>87</v>
      </c>
      <c r="B58" s="92"/>
      <c r="C58" s="93"/>
      <c r="D58" s="93"/>
      <c r="E58" s="352" t="s">
        <v>95</v>
      </c>
      <c r="F58" s="352"/>
      <c r="G58" s="352"/>
      <c r="H58" s="352"/>
      <c r="I58" s="352"/>
      <c r="J58" s="93"/>
      <c r="K58" s="352" t="s">
        <v>96</v>
      </c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0">
        <f>'SO 400 - Vyvolané přeložk...'!J32</f>
        <v>0</v>
      </c>
      <c r="AH58" s="351"/>
      <c r="AI58" s="351"/>
      <c r="AJ58" s="351"/>
      <c r="AK58" s="351"/>
      <c r="AL58" s="351"/>
      <c r="AM58" s="351"/>
      <c r="AN58" s="350">
        <f t="shared" si="0"/>
        <v>0</v>
      </c>
      <c r="AO58" s="351"/>
      <c r="AP58" s="351"/>
      <c r="AQ58" s="94" t="s">
        <v>90</v>
      </c>
      <c r="AR58" s="95"/>
      <c r="AS58" s="96">
        <v>0</v>
      </c>
      <c r="AT58" s="97">
        <f t="shared" si="1"/>
        <v>0</v>
      </c>
      <c r="AU58" s="98">
        <f>'SO 400 - Vyvolané přeložk...'!P87</f>
        <v>0</v>
      </c>
      <c r="AV58" s="97">
        <f>'SO 400 - Vyvolané přeložk...'!J35</f>
        <v>0</v>
      </c>
      <c r="AW58" s="97">
        <f>'SO 400 - Vyvolané přeložk...'!J36</f>
        <v>0</v>
      </c>
      <c r="AX58" s="97">
        <f>'SO 400 - Vyvolané přeložk...'!J37</f>
        <v>0</v>
      </c>
      <c r="AY58" s="97">
        <f>'SO 400 - Vyvolané přeložk...'!J38</f>
        <v>0</v>
      </c>
      <c r="AZ58" s="97">
        <f>'SO 400 - Vyvolané přeložk...'!F35</f>
        <v>0</v>
      </c>
      <c r="BA58" s="97">
        <f>'SO 400 - Vyvolané přeložk...'!F36</f>
        <v>0</v>
      </c>
      <c r="BB58" s="97">
        <f>'SO 400 - Vyvolané přeložk...'!F37</f>
        <v>0</v>
      </c>
      <c r="BC58" s="97">
        <f>'SO 400 - Vyvolané přeložk...'!F38</f>
        <v>0</v>
      </c>
      <c r="BD58" s="99">
        <f>'SO 400 - Vyvolané přeložk...'!F39</f>
        <v>0</v>
      </c>
      <c r="BT58" s="100" t="s">
        <v>86</v>
      </c>
      <c r="BV58" s="100" t="s">
        <v>79</v>
      </c>
      <c r="BW58" s="100" t="s">
        <v>97</v>
      </c>
      <c r="BX58" s="100" t="s">
        <v>85</v>
      </c>
      <c r="CL58" s="100" t="s">
        <v>19</v>
      </c>
    </row>
    <row r="59" spans="1:91" s="6" customFormat="1" ht="25.5" customHeight="1">
      <c r="A59" s="91" t="s">
        <v>87</v>
      </c>
      <c r="B59" s="92"/>
      <c r="C59" s="93"/>
      <c r="D59" s="93"/>
      <c r="E59" s="352" t="s">
        <v>98</v>
      </c>
      <c r="F59" s="352"/>
      <c r="G59" s="352"/>
      <c r="H59" s="352"/>
      <c r="I59" s="352"/>
      <c r="J59" s="93"/>
      <c r="K59" s="352" t="s">
        <v>99</v>
      </c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0">
        <f>'SO 401a - Veřejné osvětle...'!J32</f>
        <v>0</v>
      </c>
      <c r="AH59" s="351"/>
      <c r="AI59" s="351"/>
      <c r="AJ59" s="351"/>
      <c r="AK59" s="351"/>
      <c r="AL59" s="351"/>
      <c r="AM59" s="351"/>
      <c r="AN59" s="350">
        <f t="shared" si="0"/>
        <v>0</v>
      </c>
      <c r="AO59" s="351"/>
      <c r="AP59" s="351"/>
      <c r="AQ59" s="94" t="s">
        <v>90</v>
      </c>
      <c r="AR59" s="95"/>
      <c r="AS59" s="96">
        <v>0</v>
      </c>
      <c r="AT59" s="97">
        <f t="shared" si="1"/>
        <v>0</v>
      </c>
      <c r="AU59" s="98">
        <f>'SO 401a - Veřejné osvětle...'!P90</f>
        <v>0</v>
      </c>
      <c r="AV59" s="97">
        <f>'SO 401a - Veřejné osvětle...'!J35</f>
        <v>0</v>
      </c>
      <c r="AW59" s="97">
        <f>'SO 401a - Veřejné osvětle...'!J36</f>
        <v>0</v>
      </c>
      <c r="AX59" s="97">
        <f>'SO 401a - Veřejné osvětle...'!J37</f>
        <v>0</v>
      </c>
      <c r="AY59" s="97">
        <f>'SO 401a - Veřejné osvětle...'!J38</f>
        <v>0</v>
      </c>
      <c r="AZ59" s="97">
        <f>'SO 401a - Veřejné osvětle...'!F35</f>
        <v>0</v>
      </c>
      <c r="BA59" s="97">
        <f>'SO 401a - Veřejné osvětle...'!F36</f>
        <v>0</v>
      </c>
      <c r="BB59" s="97">
        <f>'SO 401a - Veřejné osvětle...'!F37</f>
        <v>0</v>
      </c>
      <c r="BC59" s="97">
        <f>'SO 401a - Veřejné osvětle...'!F38</f>
        <v>0</v>
      </c>
      <c r="BD59" s="99">
        <f>'SO 401a - Veřejné osvětle...'!F39</f>
        <v>0</v>
      </c>
      <c r="BT59" s="100" t="s">
        <v>86</v>
      </c>
      <c r="BV59" s="100" t="s">
        <v>79</v>
      </c>
      <c r="BW59" s="100" t="s">
        <v>100</v>
      </c>
      <c r="BX59" s="100" t="s">
        <v>85</v>
      </c>
      <c r="CL59" s="100" t="s">
        <v>19</v>
      </c>
    </row>
    <row r="60" spans="1:91" s="6" customFormat="1" ht="25.5" customHeight="1">
      <c r="A60" s="91" t="s">
        <v>87</v>
      </c>
      <c r="B60" s="92"/>
      <c r="C60" s="93"/>
      <c r="D60" s="93"/>
      <c r="E60" s="352" t="s">
        <v>101</v>
      </c>
      <c r="F60" s="352"/>
      <c r="G60" s="352"/>
      <c r="H60" s="352"/>
      <c r="I60" s="352"/>
      <c r="J60" s="93"/>
      <c r="K60" s="352" t="s">
        <v>102</v>
      </c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0">
        <f>'VRN, OST a - Vedlejší a o...'!J32</f>
        <v>0</v>
      </c>
      <c r="AH60" s="351"/>
      <c r="AI60" s="351"/>
      <c r="AJ60" s="351"/>
      <c r="AK60" s="351"/>
      <c r="AL60" s="351"/>
      <c r="AM60" s="351"/>
      <c r="AN60" s="350">
        <f t="shared" si="0"/>
        <v>0</v>
      </c>
      <c r="AO60" s="351"/>
      <c r="AP60" s="351"/>
      <c r="AQ60" s="94" t="s">
        <v>90</v>
      </c>
      <c r="AR60" s="95"/>
      <c r="AS60" s="96">
        <v>0</v>
      </c>
      <c r="AT60" s="97">
        <f t="shared" si="1"/>
        <v>0</v>
      </c>
      <c r="AU60" s="98">
        <f>'VRN, OST a - Vedlejší a o...'!P90</f>
        <v>0</v>
      </c>
      <c r="AV60" s="97">
        <f>'VRN, OST a - Vedlejší a o...'!J35</f>
        <v>0</v>
      </c>
      <c r="AW60" s="97">
        <f>'VRN, OST a - Vedlejší a o...'!J36</f>
        <v>0</v>
      </c>
      <c r="AX60" s="97">
        <f>'VRN, OST a - Vedlejší a o...'!J37</f>
        <v>0</v>
      </c>
      <c r="AY60" s="97">
        <f>'VRN, OST a - Vedlejší a o...'!J38</f>
        <v>0</v>
      </c>
      <c r="AZ60" s="97">
        <f>'VRN, OST a - Vedlejší a o...'!F35</f>
        <v>0</v>
      </c>
      <c r="BA60" s="97">
        <f>'VRN, OST a - Vedlejší a o...'!F36</f>
        <v>0</v>
      </c>
      <c r="BB60" s="97">
        <f>'VRN, OST a - Vedlejší a o...'!F37</f>
        <v>0</v>
      </c>
      <c r="BC60" s="97">
        <f>'VRN, OST a - Vedlejší a o...'!F38</f>
        <v>0</v>
      </c>
      <c r="BD60" s="99">
        <f>'VRN, OST a - Vedlejší a o...'!F39</f>
        <v>0</v>
      </c>
      <c r="BT60" s="100" t="s">
        <v>86</v>
      </c>
      <c r="BV60" s="100" t="s">
        <v>79</v>
      </c>
      <c r="BW60" s="100" t="s">
        <v>103</v>
      </c>
      <c r="BX60" s="100" t="s">
        <v>85</v>
      </c>
      <c r="CL60" s="100" t="s">
        <v>104</v>
      </c>
    </row>
    <row r="61" spans="1:91" s="5" customFormat="1" ht="27" customHeight="1">
      <c r="B61" s="81"/>
      <c r="C61" s="82"/>
      <c r="D61" s="353" t="s">
        <v>105</v>
      </c>
      <c r="E61" s="353"/>
      <c r="F61" s="353"/>
      <c r="G61" s="353"/>
      <c r="H61" s="353"/>
      <c r="I61" s="83"/>
      <c r="J61" s="353" t="s">
        <v>106</v>
      </c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8">
        <f>ROUND(SUM(AG62:AG65),2)</f>
        <v>0</v>
      </c>
      <c r="AH61" s="349"/>
      <c r="AI61" s="349"/>
      <c r="AJ61" s="349"/>
      <c r="AK61" s="349"/>
      <c r="AL61" s="349"/>
      <c r="AM61" s="349"/>
      <c r="AN61" s="348">
        <f t="shared" si="0"/>
        <v>0</v>
      </c>
      <c r="AO61" s="349"/>
      <c r="AP61" s="349"/>
      <c r="AQ61" s="84" t="s">
        <v>83</v>
      </c>
      <c r="AR61" s="85"/>
      <c r="AS61" s="86">
        <f>ROUND(SUM(AS62:AS65),2)</f>
        <v>0</v>
      </c>
      <c r="AT61" s="87">
        <f t="shared" si="1"/>
        <v>0</v>
      </c>
      <c r="AU61" s="88">
        <f>ROUND(SUM(AU62:AU65),5)</f>
        <v>0</v>
      </c>
      <c r="AV61" s="87">
        <f>ROUND(AZ61*L29,2)</f>
        <v>0</v>
      </c>
      <c r="AW61" s="87">
        <f>ROUND(BA61*L30,2)</f>
        <v>0</v>
      </c>
      <c r="AX61" s="87">
        <f>ROUND(BB61*L29,2)</f>
        <v>0</v>
      </c>
      <c r="AY61" s="87">
        <f>ROUND(BC61*L30,2)</f>
        <v>0</v>
      </c>
      <c r="AZ61" s="87">
        <f>ROUND(SUM(AZ62:AZ65),2)</f>
        <v>0</v>
      </c>
      <c r="BA61" s="87">
        <f>ROUND(SUM(BA62:BA65),2)</f>
        <v>0</v>
      </c>
      <c r="BB61" s="87">
        <f>ROUND(SUM(BB62:BB65),2)</f>
        <v>0</v>
      </c>
      <c r="BC61" s="87">
        <f>ROUND(SUM(BC62:BC65),2)</f>
        <v>0</v>
      </c>
      <c r="BD61" s="89">
        <f>ROUND(SUM(BD62:BD65),2)</f>
        <v>0</v>
      </c>
      <c r="BS61" s="90" t="s">
        <v>76</v>
      </c>
      <c r="BT61" s="90" t="s">
        <v>84</v>
      </c>
      <c r="BU61" s="90" t="s">
        <v>78</v>
      </c>
      <c r="BV61" s="90" t="s">
        <v>79</v>
      </c>
      <c r="BW61" s="90" t="s">
        <v>107</v>
      </c>
      <c r="BX61" s="90" t="s">
        <v>5</v>
      </c>
      <c r="CL61" s="90" t="s">
        <v>19</v>
      </c>
      <c r="CM61" s="90" t="s">
        <v>86</v>
      </c>
    </row>
    <row r="62" spans="1:91" s="6" customFormat="1" ht="25.5" customHeight="1">
      <c r="A62" s="91" t="s">
        <v>87</v>
      </c>
      <c r="B62" s="92"/>
      <c r="C62" s="93"/>
      <c r="D62" s="93"/>
      <c r="E62" s="352" t="s">
        <v>108</v>
      </c>
      <c r="F62" s="352"/>
      <c r="G62" s="352"/>
      <c r="H62" s="352"/>
      <c r="I62" s="352"/>
      <c r="J62" s="93"/>
      <c r="K62" s="352" t="s">
        <v>109</v>
      </c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0">
        <f>'SO 100b - Komunikace - ne...'!J32</f>
        <v>0</v>
      </c>
      <c r="AH62" s="351"/>
      <c r="AI62" s="351"/>
      <c r="AJ62" s="351"/>
      <c r="AK62" s="351"/>
      <c r="AL62" s="351"/>
      <c r="AM62" s="351"/>
      <c r="AN62" s="350">
        <f t="shared" si="0"/>
        <v>0</v>
      </c>
      <c r="AO62" s="351"/>
      <c r="AP62" s="351"/>
      <c r="AQ62" s="94" t="s">
        <v>90</v>
      </c>
      <c r="AR62" s="95"/>
      <c r="AS62" s="96">
        <v>0</v>
      </c>
      <c r="AT62" s="97">
        <f t="shared" si="1"/>
        <v>0</v>
      </c>
      <c r="AU62" s="98">
        <f>'SO 100b - Komunikace - ne...'!P94</f>
        <v>0</v>
      </c>
      <c r="AV62" s="97">
        <f>'SO 100b - Komunikace - ne...'!J35</f>
        <v>0</v>
      </c>
      <c r="AW62" s="97">
        <f>'SO 100b - Komunikace - ne...'!J36</f>
        <v>0</v>
      </c>
      <c r="AX62" s="97">
        <f>'SO 100b - Komunikace - ne...'!J37</f>
        <v>0</v>
      </c>
      <c r="AY62" s="97">
        <f>'SO 100b - Komunikace - ne...'!J38</f>
        <v>0</v>
      </c>
      <c r="AZ62" s="97">
        <f>'SO 100b - Komunikace - ne...'!F35</f>
        <v>0</v>
      </c>
      <c r="BA62" s="97">
        <f>'SO 100b - Komunikace - ne...'!F36</f>
        <v>0</v>
      </c>
      <c r="BB62" s="97">
        <f>'SO 100b - Komunikace - ne...'!F37</f>
        <v>0</v>
      </c>
      <c r="BC62" s="97">
        <f>'SO 100b - Komunikace - ne...'!F38</f>
        <v>0</v>
      </c>
      <c r="BD62" s="99">
        <f>'SO 100b - Komunikace - ne...'!F39</f>
        <v>0</v>
      </c>
      <c r="BT62" s="100" t="s">
        <v>86</v>
      </c>
      <c r="BV62" s="100" t="s">
        <v>79</v>
      </c>
      <c r="BW62" s="100" t="s">
        <v>110</v>
      </c>
      <c r="BX62" s="100" t="s">
        <v>107</v>
      </c>
      <c r="CL62" s="100" t="s">
        <v>19</v>
      </c>
    </row>
    <row r="63" spans="1:91" s="6" customFormat="1" ht="25.5" customHeight="1">
      <c r="A63" s="91" t="s">
        <v>87</v>
      </c>
      <c r="B63" s="92"/>
      <c r="C63" s="93"/>
      <c r="D63" s="93"/>
      <c r="E63" s="352" t="s">
        <v>111</v>
      </c>
      <c r="F63" s="352"/>
      <c r="G63" s="352"/>
      <c r="H63" s="352"/>
      <c r="I63" s="352"/>
      <c r="J63" s="93"/>
      <c r="K63" s="352" t="s">
        <v>112</v>
      </c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0">
        <f>'SO 301b - Odvodnění komun...'!J32</f>
        <v>0</v>
      </c>
      <c r="AH63" s="351"/>
      <c r="AI63" s="351"/>
      <c r="AJ63" s="351"/>
      <c r="AK63" s="351"/>
      <c r="AL63" s="351"/>
      <c r="AM63" s="351"/>
      <c r="AN63" s="350">
        <f t="shared" si="0"/>
        <v>0</v>
      </c>
      <c r="AO63" s="351"/>
      <c r="AP63" s="351"/>
      <c r="AQ63" s="94" t="s">
        <v>90</v>
      </c>
      <c r="AR63" s="95"/>
      <c r="AS63" s="96">
        <v>0</v>
      </c>
      <c r="AT63" s="97">
        <f t="shared" si="1"/>
        <v>0</v>
      </c>
      <c r="AU63" s="98">
        <f>'SO 301b - Odvodnění komun...'!P94</f>
        <v>0</v>
      </c>
      <c r="AV63" s="97">
        <f>'SO 301b - Odvodnění komun...'!J35</f>
        <v>0</v>
      </c>
      <c r="AW63" s="97">
        <f>'SO 301b - Odvodnění komun...'!J36</f>
        <v>0</v>
      </c>
      <c r="AX63" s="97">
        <f>'SO 301b - Odvodnění komun...'!J37</f>
        <v>0</v>
      </c>
      <c r="AY63" s="97">
        <f>'SO 301b - Odvodnění komun...'!J38</f>
        <v>0</v>
      </c>
      <c r="AZ63" s="97">
        <f>'SO 301b - Odvodnění komun...'!F35</f>
        <v>0</v>
      </c>
      <c r="BA63" s="97">
        <f>'SO 301b - Odvodnění komun...'!F36</f>
        <v>0</v>
      </c>
      <c r="BB63" s="97">
        <f>'SO 301b - Odvodnění komun...'!F37</f>
        <v>0</v>
      </c>
      <c r="BC63" s="97">
        <f>'SO 301b - Odvodnění komun...'!F38</f>
        <v>0</v>
      </c>
      <c r="BD63" s="99">
        <f>'SO 301b - Odvodnění komun...'!F39</f>
        <v>0</v>
      </c>
      <c r="BT63" s="100" t="s">
        <v>86</v>
      </c>
      <c r="BV63" s="100" t="s">
        <v>79</v>
      </c>
      <c r="BW63" s="100" t="s">
        <v>113</v>
      </c>
      <c r="BX63" s="100" t="s">
        <v>107</v>
      </c>
      <c r="CL63" s="100" t="s">
        <v>19</v>
      </c>
    </row>
    <row r="64" spans="1:91" s="6" customFormat="1" ht="25.5" customHeight="1">
      <c r="A64" s="91" t="s">
        <v>87</v>
      </c>
      <c r="B64" s="92"/>
      <c r="C64" s="93"/>
      <c r="D64" s="93"/>
      <c r="E64" s="352" t="s">
        <v>114</v>
      </c>
      <c r="F64" s="352"/>
      <c r="G64" s="352"/>
      <c r="H64" s="352"/>
      <c r="I64" s="352"/>
      <c r="J64" s="93"/>
      <c r="K64" s="352" t="s">
        <v>115</v>
      </c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0">
        <f>'SO 401b - Veřejné osvětle...'!J32</f>
        <v>0</v>
      </c>
      <c r="AH64" s="351"/>
      <c r="AI64" s="351"/>
      <c r="AJ64" s="351"/>
      <c r="AK64" s="351"/>
      <c r="AL64" s="351"/>
      <c r="AM64" s="351"/>
      <c r="AN64" s="350">
        <f t="shared" si="0"/>
        <v>0</v>
      </c>
      <c r="AO64" s="351"/>
      <c r="AP64" s="351"/>
      <c r="AQ64" s="94" t="s">
        <v>90</v>
      </c>
      <c r="AR64" s="95"/>
      <c r="AS64" s="96">
        <v>0</v>
      </c>
      <c r="AT64" s="97">
        <f t="shared" si="1"/>
        <v>0</v>
      </c>
      <c r="AU64" s="98">
        <f>'SO 401b - Veřejné osvětle...'!P90</f>
        <v>0</v>
      </c>
      <c r="AV64" s="97">
        <f>'SO 401b - Veřejné osvětle...'!J35</f>
        <v>0</v>
      </c>
      <c r="AW64" s="97">
        <f>'SO 401b - Veřejné osvětle...'!J36</f>
        <v>0</v>
      </c>
      <c r="AX64" s="97">
        <f>'SO 401b - Veřejné osvětle...'!J37</f>
        <v>0</v>
      </c>
      <c r="AY64" s="97">
        <f>'SO 401b - Veřejné osvětle...'!J38</f>
        <v>0</v>
      </c>
      <c r="AZ64" s="97">
        <f>'SO 401b - Veřejné osvětle...'!F35</f>
        <v>0</v>
      </c>
      <c r="BA64" s="97">
        <f>'SO 401b - Veřejné osvětle...'!F36</f>
        <v>0</v>
      </c>
      <c r="BB64" s="97">
        <f>'SO 401b - Veřejné osvětle...'!F37</f>
        <v>0</v>
      </c>
      <c r="BC64" s="97">
        <f>'SO 401b - Veřejné osvětle...'!F38</f>
        <v>0</v>
      </c>
      <c r="BD64" s="99">
        <f>'SO 401b - Veřejné osvětle...'!F39</f>
        <v>0</v>
      </c>
      <c r="BT64" s="100" t="s">
        <v>86</v>
      </c>
      <c r="BV64" s="100" t="s">
        <v>79</v>
      </c>
      <c r="BW64" s="100" t="s">
        <v>116</v>
      </c>
      <c r="BX64" s="100" t="s">
        <v>107</v>
      </c>
      <c r="CL64" s="100" t="s">
        <v>19</v>
      </c>
    </row>
    <row r="65" spans="1:90" s="6" customFormat="1" ht="25.5" customHeight="1">
      <c r="A65" s="91" t="s">
        <v>87</v>
      </c>
      <c r="B65" s="92"/>
      <c r="C65" s="93"/>
      <c r="D65" s="93"/>
      <c r="E65" s="352" t="s">
        <v>117</v>
      </c>
      <c r="F65" s="352"/>
      <c r="G65" s="352"/>
      <c r="H65" s="352"/>
      <c r="I65" s="352"/>
      <c r="J65" s="93"/>
      <c r="K65" s="352" t="s">
        <v>118</v>
      </c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0">
        <f>'VRN, OST b - Vedlejší a o...'!J32</f>
        <v>0</v>
      </c>
      <c r="AH65" s="351"/>
      <c r="AI65" s="351"/>
      <c r="AJ65" s="351"/>
      <c r="AK65" s="351"/>
      <c r="AL65" s="351"/>
      <c r="AM65" s="351"/>
      <c r="AN65" s="350">
        <f t="shared" si="0"/>
        <v>0</v>
      </c>
      <c r="AO65" s="351"/>
      <c r="AP65" s="351"/>
      <c r="AQ65" s="94" t="s">
        <v>90</v>
      </c>
      <c r="AR65" s="95"/>
      <c r="AS65" s="101">
        <v>0</v>
      </c>
      <c r="AT65" s="102">
        <f t="shared" si="1"/>
        <v>0</v>
      </c>
      <c r="AU65" s="103">
        <f>'VRN, OST b - Vedlejší a o...'!P91</f>
        <v>0</v>
      </c>
      <c r="AV65" s="102">
        <f>'VRN, OST b - Vedlejší a o...'!J35</f>
        <v>0</v>
      </c>
      <c r="AW65" s="102">
        <f>'VRN, OST b - Vedlejší a o...'!J36</f>
        <v>0</v>
      </c>
      <c r="AX65" s="102">
        <f>'VRN, OST b - Vedlejší a o...'!J37</f>
        <v>0</v>
      </c>
      <c r="AY65" s="102">
        <f>'VRN, OST b - Vedlejší a o...'!J38</f>
        <v>0</v>
      </c>
      <c r="AZ65" s="102">
        <f>'VRN, OST b - Vedlejší a o...'!F35</f>
        <v>0</v>
      </c>
      <c r="BA65" s="102">
        <f>'VRN, OST b - Vedlejší a o...'!F36</f>
        <v>0</v>
      </c>
      <c r="BB65" s="102">
        <f>'VRN, OST b - Vedlejší a o...'!F37</f>
        <v>0</v>
      </c>
      <c r="BC65" s="102">
        <f>'VRN, OST b - Vedlejší a o...'!F38</f>
        <v>0</v>
      </c>
      <c r="BD65" s="104">
        <f>'VRN, OST b - Vedlejší a o...'!F39</f>
        <v>0</v>
      </c>
      <c r="BT65" s="100" t="s">
        <v>86</v>
      </c>
      <c r="BV65" s="100" t="s">
        <v>79</v>
      </c>
      <c r="BW65" s="100" t="s">
        <v>119</v>
      </c>
      <c r="BX65" s="100" t="s">
        <v>107</v>
      </c>
      <c r="CL65" s="100" t="s">
        <v>104</v>
      </c>
    </row>
    <row r="66" spans="1:90" s="1" customFormat="1" ht="30" customHeight="1"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7"/>
    </row>
    <row r="67" spans="1:90" s="1" customFormat="1" ht="6.95" customHeight="1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37"/>
    </row>
  </sheetData>
  <sheetProtection algorithmName="SHA-512" hashValue="30HLJMr7Kw0oQbfN86HvOxg13aQnKoLN88Qn2doZEhW/8dMCgKjkVYZBaW+J8Zk1DQN0qyNSwv1/RJTUMva8hg==" saltValue="Muhouc+B37tec5XBMf1x2s9RRULxddpTFr7Wh4u4jEVPwAYv8KZJWfpxYLP2bvmJLtWnIVC0XSdnZjtNBTr6NQ==" spinCount="100000" sheet="1" objects="1" scenarios="1" formatColumns="0" formatRows="0"/>
  <mergeCells count="82">
    <mergeCell ref="AG54:AM54"/>
    <mergeCell ref="AN54:AP54"/>
    <mergeCell ref="AG57:AM57"/>
    <mergeCell ref="AG58:AM58"/>
    <mergeCell ref="AG59:AM59"/>
    <mergeCell ref="AG60:AM60"/>
    <mergeCell ref="AG61:AM61"/>
    <mergeCell ref="C52:G52"/>
    <mergeCell ref="I52:AF52"/>
    <mergeCell ref="J55:AF55"/>
    <mergeCell ref="K56:AF56"/>
    <mergeCell ref="K57:AF57"/>
    <mergeCell ref="E60:I60"/>
    <mergeCell ref="D61:H61"/>
    <mergeCell ref="E63:I63"/>
    <mergeCell ref="E64:I64"/>
    <mergeCell ref="E65:I65"/>
    <mergeCell ref="D55:H55"/>
    <mergeCell ref="E56:I56"/>
    <mergeCell ref="E57:I57"/>
    <mergeCell ref="E58:I58"/>
    <mergeCell ref="E59:I59"/>
    <mergeCell ref="AN62:AP62"/>
    <mergeCell ref="AN63:AP63"/>
    <mergeCell ref="AN64:AP64"/>
    <mergeCell ref="AN65:AP65"/>
    <mergeCell ref="E62:I62"/>
    <mergeCell ref="AG64:AM64"/>
    <mergeCell ref="AG63:AM63"/>
    <mergeCell ref="AG65:AM65"/>
    <mergeCell ref="K62:AF62"/>
    <mergeCell ref="K63:AF63"/>
    <mergeCell ref="K64:AF64"/>
    <mergeCell ref="K65:AF65"/>
    <mergeCell ref="AG62:AM62"/>
    <mergeCell ref="L33:P33"/>
    <mergeCell ref="AN61:AP61"/>
    <mergeCell ref="AN58:AP58"/>
    <mergeCell ref="AN59:AP59"/>
    <mergeCell ref="AN60:AP60"/>
    <mergeCell ref="K58:AF58"/>
    <mergeCell ref="K59:AF59"/>
    <mergeCell ref="K60:AF60"/>
    <mergeCell ref="J61:AF61"/>
    <mergeCell ref="AN52:AP52"/>
    <mergeCell ref="AG52:AM52"/>
    <mergeCell ref="AN55:AP55"/>
    <mergeCell ref="AG55:AM55"/>
    <mergeCell ref="AN56:AP56"/>
    <mergeCell ref="AG56:AM56"/>
    <mergeCell ref="AN57:AP57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6" location="'SO 100a - Komunikace - uz...'!C2" display="/"/>
    <hyperlink ref="A57" location="'SO 301a - Odvodnění komun...'!C2" display="/"/>
    <hyperlink ref="A58" location="'SO 400 - Vyvolané přeložk...'!C2" display="/"/>
    <hyperlink ref="A59" location="'SO 401a - Veřejné osvětle...'!C2" display="/"/>
    <hyperlink ref="A60" location="'VRN, OST a - Vedlejší a o...'!C2" display="/"/>
    <hyperlink ref="A62" location="'SO 100b - Komunikace - ne...'!C2" display="/"/>
    <hyperlink ref="A63" location="'SO 301b - Odvodnění komun...'!C2" display="/"/>
    <hyperlink ref="A64" location="'SO 401b - Veřejné osvětle...'!C2" display="/"/>
    <hyperlink ref="A65" location="'VRN, OST b - Vedlejší a o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0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6" t="s">
        <v>119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86</v>
      </c>
    </row>
    <row r="4" spans="2:46" ht="24.95" customHeight="1">
      <c r="B4" s="19"/>
      <c r="D4" s="109" t="s">
        <v>120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361" t="str">
        <f>'Rekapitulace stavby'!K6</f>
        <v>Chodník v ulici Kladenská, Velké Přílepy</v>
      </c>
      <c r="F7" s="362"/>
      <c r="G7" s="362"/>
      <c r="H7" s="362"/>
      <c r="L7" s="19"/>
    </row>
    <row r="8" spans="2:46" ht="12" customHeight="1">
      <c r="B8" s="19"/>
      <c r="D8" s="110" t="s">
        <v>121</v>
      </c>
      <c r="L8" s="19"/>
    </row>
    <row r="9" spans="2:46" s="1" customFormat="1" ht="16.5" customHeight="1">
      <c r="B9" s="37"/>
      <c r="E9" s="361" t="s">
        <v>766</v>
      </c>
      <c r="F9" s="363"/>
      <c r="G9" s="363"/>
      <c r="H9" s="363"/>
      <c r="I9" s="111"/>
      <c r="L9" s="37"/>
    </row>
    <row r="10" spans="2:46" s="1" customFormat="1" ht="12" customHeight="1">
      <c r="B10" s="37"/>
      <c r="D10" s="110" t="s">
        <v>123</v>
      </c>
      <c r="I10" s="111"/>
      <c r="L10" s="37"/>
    </row>
    <row r="11" spans="2:46" s="1" customFormat="1" ht="36.950000000000003" customHeight="1">
      <c r="B11" s="37"/>
      <c r="E11" s="364" t="s">
        <v>1081</v>
      </c>
      <c r="F11" s="363"/>
      <c r="G11" s="363"/>
      <c r="H11" s="363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104</v>
      </c>
      <c r="I13" s="112" t="s">
        <v>20</v>
      </c>
      <c r="J13" s="16" t="s">
        <v>19</v>
      </c>
      <c r="L13" s="37"/>
    </row>
    <row r="14" spans="2:46" s="1" customFormat="1" ht="12" customHeight="1">
      <c r="B14" s="37"/>
      <c r="D14" s="110" t="s">
        <v>21</v>
      </c>
      <c r="F14" s="16" t="s">
        <v>22</v>
      </c>
      <c r="I14" s="112" t="s">
        <v>23</v>
      </c>
      <c r="J14" s="113" t="str">
        <f>'Rekapitulace stavby'!AN8</f>
        <v>20. 9. 2019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25</v>
      </c>
      <c r="I16" s="112" t="s">
        <v>26</v>
      </c>
      <c r="J16" s="16" t="s">
        <v>27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30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31</v>
      </c>
      <c r="I19" s="112" t="s">
        <v>26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65" t="str">
        <f>'Rekapitulace stavby'!E14</f>
        <v>Vyplň údaj</v>
      </c>
      <c r="F20" s="366"/>
      <c r="G20" s="366"/>
      <c r="H20" s="36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33</v>
      </c>
      <c r="I22" s="112" t="s">
        <v>26</v>
      </c>
      <c r="J22" s="16" t="s">
        <v>34</v>
      </c>
      <c r="L22" s="37"/>
    </row>
    <row r="23" spans="2:12" s="1" customFormat="1" ht="18" customHeight="1">
      <c r="B23" s="37"/>
      <c r="E23" s="16" t="s">
        <v>35</v>
      </c>
      <c r="I23" s="112" t="s">
        <v>29</v>
      </c>
      <c r="J23" s="16" t="s">
        <v>19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37</v>
      </c>
      <c r="I25" s="112" t="s">
        <v>26</v>
      </c>
      <c r="J25" s="16" t="s">
        <v>38</v>
      </c>
      <c r="L25" s="37"/>
    </row>
    <row r="26" spans="2:12" s="1" customFormat="1" ht="18" customHeight="1">
      <c r="B26" s="37"/>
      <c r="E26" s="16" t="s">
        <v>39</v>
      </c>
      <c r="I26" s="112" t="s">
        <v>29</v>
      </c>
      <c r="J26" s="16" t="s">
        <v>40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41</v>
      </c>
      <c r="I28" s="111"/>
      <c r="L28" s="37"/>
    </row>
    <row r="29" spans="2:12" s="7" customFormat="1" ht="45" customHeight="1">
      <c r="B29" s="114"/>
      <c r="E29" s="367" t="s">
        <v>42</v>
      </c>
      <c r="F29" s="367"/>
      <c r="G29" s="367"/>
      <c r="H29" s="36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43</v>
      </c>
      <c r="I32" s="111"/>
      <c r="J32" s="118">
        <f>ROUND(J91,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45</v>
      </c>
      <c r="I34" s="120" t="s">
        <v>44</v>
      </c>
      <c r="J34" s="119" t="s">
        <v>46</v>
      </c>
      <c r="L34" s="37"/>
    </row>
    <row r="35" spans="2:12" s="1" customFormat="1" ht="14.45" customHeight="1">
      <c r="B35" s="37"/>
      <c r="D35" s="110" t="s">
        <v>47</v>
      </c>
      <c r="E35" s="110" t="s">
        <v>48</v>
      </c>
      <c r="F35" s="121">
        <f>ROUND((SUM(BE91:BE119)),  2)</f>
        <v>0</v>
      </c>
      <c r="I35" s="122">
        <v>0.21</v>
      </c>
      <c r="J35" s="121">
        <f>ROUND(((SUM(BE91:BE119))*I35),  2)</f>
        <v>0</v>
      </c>
      <c r="L35" s="37"/>
    </row>
    <row r="36" spans="2:12" s="1" customFormat="1" ht="14.45" customHeight="1">
      <c r="B36" s="37"/>
      <c r="E36" s="110" t="s">
        <v>49</v>
      </c>
      <c r="F36" s="121">
        <f>ROUND((SUM(BF91:BF119)),  2)</f>
        <v>0</v>
      </c>
      <c r="I36" s="122">
        <v>0.15</v>
      </c>
      <c r="J36" s="121">
        <f>ROUND(((SUM(BF91:BF119))*I36),  2)</f>
        <v>0</v>
      </c>
      <c r="L36" s="37"/>
    </row>
    <row r="37" spans="2:12" s="1" customFormat="1" ht="14.45" hidden="1" customHeight="1">
      <c r="B37" s="37"/>
      <c r="E37" s="110" t="s">
        <v>50</v>
      </c>
      <c r="F37" s="121">
        <f>ROUND((SUM(BG91:BG119)),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51</v>
      </c>
      <c r="F38" s="121">
        <f>ROUND((SUM(BH91:BH119)),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52</v>
      </c>
      <c r="F39" s="121">
        <f>ROUND((SUM(BI91:BI119)),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53</v>
      </c>
      <c r="E41" s="125"/>
      <c r="F41" s="125"/>
      <c r="G41" s="126" t="s">
        <v>54</v>
      </c>
      <c r="H41" s="127" t="s">
        <v>55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125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68" t="str">
        <f>E7</f>
        <v>Chodník v ulici Kladenská, Velké Přílepy</v>
      </c>
      <c r="F50" s="369"/>
      <c r="G50" s="369"/>
      <c r="H50" s="369"/>
      <c r="I50" s="111"/>
      <c r="J50" s="34"/>
      <c r="K50" s="34"/>
      <c r="L50" s="37"/>
    </row>
    <row r="51" spans="2:47" ht="12" customHeight="1">
      <c r="B51" s="20"/>
      <c r="C51" s="28" t="s">
        <v>121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68" t="s">
        <v>766</v>
      </c>
      <c r="F52" s="336"/>
      <c r="G52" s="336"/>
      <c r="H52" s="336"/>
      <c r="I52" s="111"/>
      <c r="J52" s="34"/>
      <c r="K52" s="34"/>
      <c r="L52" s="37"/>
    </row>
    <row r="53" spans="2:47" s="1" customFormat="1" ht="12" customHeight="1">
      <c r="B53" s="33"/>
      <c r="C53" s="28" t="s">
        <v>123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337" t="str">
        <f>E11</f>
        <v>VRN, OST b - Vedlejší a ostatní rozpočtové náklady - neuznatelné</v>
      </c>
      <c r="F54" s="336"/>
      <c r="G54" s="336"/>
      <c r="H54" s="336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21</v>
      </c>
      <c r="D56" s="34"/>
      <c r="E56" s="34"/>
      <c r="F56" s="26" t="str">
        <f>F14</f>
        <v>Velké Přílepy</v>
      </c>
      <c r="G56" s="34"/>
      <c r="H56" s="34"/>
      <c r="I56" s="112" t="s">
        <v>23</v>
      </c>
      <c r="J56" s="54" t="str">
        <f>IF(J14="","",J14)</f>
        <v>20. 9. 2019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25</v>
      </c>
      <c r="D58" s="34"/>
      <c r="E58" s="34"/>
      <c r="F58" s="26" t="str">
        <f>E17</f>
        <v>obec Velké Přílepy, Pražská 162</v>
      </c>
      <c r="G58" s="34"/>
      <c r="H58" s="34"/>
      <c r="I58" s="112" t="s">
        <v>33</v>
      </c>
      <c r="J58" s="31" t="str">
        <f>E23</f>
        <v>Ing. Zdeněk Fiedler, Ostrá 210, 289 22 Lysá n. L.</v>
      </c>
      <c r="K58" s="34"/>
      <c r="L58" s="37"/>
    </row>
    <row r="59" spans="2:47" s="1" customFormat="1" ht="13.7" customHeight="1">
      <c r="B59" s="33"/>
      <c r="C59" s="28" t="s">
        <v>31</v>
      </c>
      <c r="D59" s="34"/>
      <c r="E59" s="34"/>
      <c r="F59" s="26" t="str">
        <f>IF(E20="","",E20)</f>
        <v>Vyplň údaj</v>
      </c>
      <c r="G59" s="34"/>
      <c r="H59" s="34"/>
      <c r="I59" s="112" t="s">
        <v>37</v>
      </c>
      <c r="J59" s="31" t="str">
        <f>E26</f>
        <v>HADRABA,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126</v>
      </c>
      <c r="D61" s="138"/>
      <c r="E61" s="138"/>
      <c r="F61" s="138"/>
      <c r="G61" s="138"/>
      <c r="H61" s="138"/>
      <c r="I61" s="139"/>
      <c r="J61" s="140" t="s">
        <v>127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75</v>
      </c>
      <c r="D63" s="34"/>
      <c r="E63" s="34"/>
      <c r="F63" s="34"/>
      <c r="G63" s="34"/>
      <c r="H63" s="34"/>
      <c r="I63" s="111"/>
      <c r="J63" s="72">
        <f>J91</f>
        <v>0</v>
      </c>
      <c r="K63" s="34"/>
      <c r="L63" s="37"/>
      <c r="AU63" s="16" t="s">
        <v>128</v>
      </c>
    </row>
    <row r="64" spans="2:47" s="8" customFormat="1" ht="24.95" customHeight="1">
      <c r="B64" s="142"/>
      <c r="C64" s="143"/>
      <c r="D64" s="144" t="s">
        <v>1082</v>
      </c>
      <c r="E64" s="145"/>
      <c r="F64" s="145"/>
      <c r="G64" s="145"/>
      <c r="H64" s="145"/>
      <c r="I64" s="146"/>
      <c r="J64" s="147">
        <f>J92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1083</v>
      </c>
      <c r="E65" s="151"/>
      <c r="F65" s="151"/>
      <c r="G65" s="151"/>
      <c r="H65" s="151"/>
      <c r="I65" s="152"/>
      <c r="J65" s="153">
        <f>J93</f>
        <v>0</v>
      </c>
      <c r="K65" s="93"/>
      <c r="L65" s="154"/>
    </row>
    <row r="66" spans="2:12" s="8" customFormat="1" ht="24.95" customHeight="1">
      <c r="B66" s="142"/>
      <c r="C66" s="143"/>
      <c r="D66" s="144" t="s">
        <v>678</v>
      </c>
      <c r="E66" s="145"/>
      <c r="F66" s="145"/>
      <c r="G66" s="145"/>
      <c r="H66" s="145"/>
      <c r="I66" s="146"/>
      <c r="J66" s="147">
        <f>J112</f>
        <v>0</v>
      </c>
      <c r="K66" s="143"/>
      <c r="L66" s="148"/>
    </row>
    <row r="67" spans="2:12" s="9" customFormat="1" ht="19.899999999999999" customHeight="1">
      <c r="B67" s="149"/>
      <c r="C67" s="93"/>
      <c r="D67" s="150" t="s">
        <v>679</v>
      </c>
      <c r="E67" s="151"/>
      <c r="F67" s="151"/>
      <c r="G67" s="151"/>
      <c r="H67" s="151"/>
      <c r="I67" s="152"/>
      <c r="J67" s="153">
        <f>J113</f>
        <v>0</v>
      </c>
      <c r="K67" s="93"/>
      <c r="L67" s="154"/>
    </row>
    <row r="68" spans="2:12" s="9" customFormat="1" ht="19.899999999999999" customHeight="1">
      <c r="B68" s="149"/>
      <c r="C68" s="93"/>
      <c r="D68" s="150" t="s">
        <v>681</v>
      </c>
      <c r="E68" s="151"/>
      <c r="F68" s="151"/>
      <c r="G68" s="151"/>
      <c r="H68" s="151"/>
      <c r="I68" s="152"/>
      <c r="J68" s="153">
        <f>J115</f>
        <v>0</v>
      </c>
      <c r="K68" s="93"/>
      <c r="L68" s="154"/>
    </row>
    <row r="69" spans="2:12" s="9" customFormat="1" ht="19.899999999999999" customHeight="1">
      <c r="B69" s="149"/>
      <c r="C69" s="93"/>
      <c r="D69" s="150" t="s">
        <v>682</v>
      </c>
      <c r="E69" s="151"/>
      <c r="F69" s="151"/>
      <c r="G69" s="151"/>
      <c r="H69" s="151"/>
      <c r="I69" s="152"/>
      <c r="J69" s="153">
        <f>J118</f>
        <v>0</v>
      </c>
      <c r="K69" s="93"/>
      <c r="L69" s="154"/>
    </row>
    <row r="70" spans="2:12" s="1" customFormat="1" ht="21.75" customHeight="1">
      <c r="B70" s="33"/>
      <c r="C70" s="34"/>
      <c r="D70" s="34"/>
      <c r="E70" s="34"/>
      <c r="F70" s="34"/>
      <c r="G70" s="34"/>
      <c r="H70" s="34"/>
      <c r="I70" s="111"/>
      <c r="J70" s="34"/>
      <c r="K70" s="34"/>
      <c r="L70" s="37"/>
    </row>
    <row r="71" spans="2:12" s="1" customFormat="1" ht="6.95" customHeight="1">
      <c r="B71" s="45"/>
      <c r="C71" s="46"/>
      <c r="D71" s="46"/>
      <c r="E71" s="46"/>
      <c r="F71" s="46"/>
      <c r="G71" s="46"/>
      <c r="H71" s="46"/>
      <c r="I71" s="133"/>
      <c r="J71" s="46"/>
      <c r="K71" s="46"/>
      <c r="L71" s="37"/>
    </row>
    <row r="75" spans="2:12" s="1" customFormat="1" ht="6.95" customHeight="1">
      <c r="B75" s="47"/>
      <c r="C75" s="48"/>
      <c r="D75" s="48"/>
      <c r="E75" s="48"/>
      <c r="F75" s="48"/>
      <c r="G75" s="48"/>
      <c r="H75" s="48"/>
      <c r="I75" s="136"/>
      <c r="J75" s="48"/>
      <c r="K75" s="48"/>
      <c r="L75" s="37"/>
    </row>
    <row r="76" spans="2:12" s="1" customFormat="1" ht="24.95" customHeight="1">
      <c r="B76" s="33"/>
      <c r="C76" s="22" t="s">
        <v>137</v>
      </c>
      <c r="D76" s="34"/>
      <c r="E76" s="34"/>
      <c r="F76" s="34"/>
      <c r="G76" s="34"/>
      <c r="H76" s="34"/>
      <c r="I76" s="111"/>
      <c r="J76" s="34"/>
      <c r="K76" s="34"/>
      <c r="L76" s="37"/>
    </row>
    <row r="77" spans="2:12" s="1" customFormat="1" ht="6.95" customHeight="1">
      <c r="B77" s="33"/>
      <c r="C77" s="34"/>
      <c r="D77" s="34"/>
      <c r="E77" s="34"/>
      <c r="F77" s="34"/>
      <c r="G77" s="34"/>
      <c r="H77" s="34"/>
      <c r="I77" s="111"/>
      <c r="J77" s="34"/>
      <c r="K77" s="34"/>
      <c r="L77" s="37"/>
    </row>
    <row r="78" spans="2:12" s="1" customFormat="1" ht="12" customHeight="1">
      <c r="B78" s="33"/>
      <c r="C78" s="28" t="s">
        <v>16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16.5" customHeight="1">
      <c r="B79" s="33"/>
      <c r="C79" s="34"/>
      <c r="D79" s="34"/>
      <c r="E79" s="368" t="str">
        <f>E7</f>
        <v>Chodník v ulici Kladenská, Velké Přílepy</v>
      </c>
      <c r="F79" s="369"/>
      <c r="G79" s="369"/>
      <c r="H79" s="369"/>
      <c r="I79" s="111"/>
      <c r="J79" s="34"/>
      <c r="K79" s="34"/>
      <c r="L79" s="37"/>
    </row>
    <row r="80" spans="2:12" ht="12" customHeight="1">
      <c r="B80" s="20"/>
      <c r="C80" s="28" t="s">
        <v>121</v>
      </c>
      <c r="D80" s="21"/>
      <c r="E80" s="21"/>
      <c r="F80" s="21"/>
      <c r="G80" s="21"/>
      <c r="H80" s="21"/>
      <c r="J80" s="21"/>
      <c r="K80" s="21"/>
      <c r="L80" s="19"/>
    </row>
    <row r="81" spans="2:65" s="1" customFormat="1" ht="16.5" customHeight="1">
      <c r="B81" s="33"/>
      <c r="C81" s="34"/>
      <c r="D81" s="34"/>
      <c r="E81" s="368" t="s">
        <v>766</v>
      </c>
      <c r="F81" s="336"/>
      <c r="G81" s="336"/>
      <c r="H81" s="336"/>
      <c r="I81" s="111"/>
      <c r="J81" s="34"/>
      <c r="K81" s="34"/>
      <c r="L81" s="37"/>
    </row>
    <row r="82" spans="2:65" s="1" customFormat="1" ht="12" customHeight="1">
      <c r="B82" s="33"/>
      <c r="C82" s="28" t="s">
        <v>123</v>
      </c>
      <c r="D82" s="34"/>
      <c r="E82" s="34"/>
      <c r="F82" s="34"/>
      <c r="G82" s="34"/>
      <c r="H82" s="34"/>
      <c r="I82" s="111"/>
      <c r="J82" s="34"/>
      <c r="K82" s="34"/>
      <c r="L82" s="37"/>
    </row>
    <row r="83" spans="2:65" s="1" customFormat="1" ht="16.5" customHeight="1">
      <c r="B83" s="33"/>
      <c r="C83" s="34"/>
      <c r="D83" s="34"/>
      <c r="E83" s="337" t="str">
        <f>E11</f>
        <v>VRN, OST b - Vedlejší a ostatní rozpočtové náklady - neuznatelné</v>
      </c>
      <c r="F83" s="336"/>
      <c r="G83" s="336"/>
      <c r="H83" s="336"/>
      <c r="I83" s="111"/>
      <c r="J83" s="34"/>
      <c r="K83" s="34"/>
      <c r="L83" s="37"/>
    </row>
    <row r="84" spans="2:65" s="1" customFormat="1" ht="6.95" customHeight="1">
      <c r="B84" s="33"/>
      <c r="C84" s="34"/>
      <c r="D84" s="34"/>
      <c r="E84" s="34"/>
      <c r="F84" s="34"/>
      <c r="G84" s="34"/>
      <c r="H84" s="34"/>
      <c r="I84" s="111"/>
      <c r="J84" s="34"/>
      <c r="K84" s="34"/>
      <c r="L84" s="37"/>
    </row>
    <row r="85" spans="2:65" s="1" customFormat="1" ht="12" customHeight="1">
      <c r="B85" s="33"/>
      <c r="C85" s="28" t="s">
        <v>21</v>
      </c>
      <c r="D85" s="34"/>
      <c r="E85" s="34"/>
      <c r="F85" s="26" t="str">
        <f>F14</f>
        <v>Velké Přílepy</v>
      </c>
      <c r="G85" s="34"/>
      <c r="H85" s="34"/>
      <c r="I85" s="112" t="s">
        <v>23</v>
      </c>
      <c r="J85" s="54" t="str">
        <f>IF(J14="","",J14)</f>
        <v>20. 9. 2019</v>
      </c>
      <c r="K85" s="34"/>
      <c r="L85" s="37"/>
    </row>
    <row r="86" spans="2:65" s="1" customFormat="1" ht="6.95" customHeight="1">
      <c r="B86" s="33"/>
      <c r="C86" s="34"/>
      <c r="D86" s="34"/>
      <c r="E86" s="34"/>
      <c r="F86" s="34"/>
      <c r="G86" s="34"/>
      <c r="H86" s="34"/>
      <c r="I86" s="111"/>
      <c r="J86" s="34"/>
      <c r="K86" s="34"/>
      <c r="L86" s="37"/>
    </row>
    <row r="87" spans="2:65" s="1" customFormat="1" ht="24.95" customHeight="1">
      <c r="B87" s="33"/>
      <c r="C87" s="28" t="s">
        <v>25</v>
      </c>
      <c r="D87" s="34"/>
      <c r="E87" s="34"/>
      <c r="F87" s="26" t="str">
        <f>E17</f>
        <v>obec Velké Přílepy, Pražská 162</v>
      </c>
      <c r="G87" s="34"/>
      <c r="H87" s="34"/>
      <c r="I87" s="112" t="s">
        <v>33</v>
      </c>
      <c r="J87" s="31" t="str">
        <f>E23</f>
        <v>Ing. Zdeněk Fiedler, Ostrá 210, 289 22 Lysá n. L.</v>
      </c>
      <c r="K87" s="34"/>
      <c r="L87" s="37"/>
    </row>
    <row r="88" spans="2:65" s="1" customFormat="1" ht="13.7" customHeight="1">
      <c r="B88" s="33"/>
      <c r="C88" s="28" t="s">
        <v>31</v>
      </c>
      <c r="D88" s="34"/>
      <c r="E88" s="34"/>
      <c r="F88" s="26" t="str">
        <f>IF(E20="","",E20)</f>
        <v>Vyplň údaj</v>
      </c>
      <c r="G88" s="34"/>
      <c r="H88" s="34"/>
      <c r="I88" s="112" t="s">
        <v>37</v>
      </c>
      <c r="J88" s="31" t="str">
        <f>E26</f>
        <v>HADRABA, s.r.o.</v>
      </c>
      <c r="K88" s="34"/>
      <c r="L88" s="37"/>
    </row>
    <row r="89" spans="2:65" s="1" customFormat="1" ht="10.35" customHeight="1">
      <c r="B89" s="33"/>
      <c r="C89" s="34"/>
      <c r="D89" s="34"/>
      <c r="E89" s="34"/>
      <c r="F89" s="34"/>
      <c r="G89" s="34"/>
      <c r="H89" s="34"/>
      <c r="I89" s="111"/>
      <c r="J89" s="34"/>
      <c r="K89" s="34"/>
      <c r="L89" s="37"/>
    </row>
    <row r="90" spans="2:65" s="10" customFormat="1" ht="29.25" customHeight="1">
      <c r="B90" s="155"/>
      <c r="C90" s="156" t="s">
        <v>138</v>
      </c>
      <c r="D90" s="157" t="s">
        <v>62</v>
      </c>
      <c r="E90" s="157" t="s">
        <v>58</v>
      </c>
      <c r="F90" s="157" t="s">
        <v>59</v>
      </c>
      <c r="G90" s="157" t="s">
        <v>139</v>
      </c>
      <c r="H90" s="157" t="s">
        <v>140</v>
      </c>
      <c r="I90" s="158" t="s">
        <v>141</v>
      </c>
      <c r="J90" s="157" t="s">
        <v>127</v>
      </c>
      <c r="K90" s="159" t="s">
        <v>142</v>
      </c>
      <c r="L90" s="160"/>
      <c r="M90" s="63" t="s">
        <v>19</v>
      </c>
      <c r="N90" s="64" t="s">
        <v>47</v>
      </c>
      <c r="O90" s="64" t="s">
        <v>143</v>
      </c>
      <c r="P90" s="64" t="s">
        <v>144</v>
      </c>
      <c r="Q90" s="64" t="s">
        <v>145</v>
      </c>
      <c r="R90" s="64" t="s">
        <v>146</v>
      </c>
      <c r="S90" s="64" t="s">
        <v>147</v>
      </c>
      <c r="T90" s="65" t="s">
        <v>148</v>
      </c>
    </row>
    <row r="91" spans="2:65" s="1" customFormat="1" ht="22.9" customHeight="1">
      <c r="B91" s="33"/>
      <c r="C91" s="70" t="s">
        <v>149</v>
      </c>
      <c r="D91" s="34"/>
      <c r="E91" s="34"/>
      <c r="F91" s="34"/>
      <c r="G91" s="34"/>
      <c r="H91" s="34"/>
      <c r="I91" s="111"/>
      <c r="J91" s="161">
        <f>BK91</f>
        <v>0</v>
      </c>
      <c r="K91" s="34"/>
      <c r="L91" s="37"/>
      <c r="M91" s="66"/>
      <c r="N91" s="67"/>
      <c r="O91" s="67"/>
      <c r="P91" s="162">
        <f>P92+P112</f>
        <v>0</v>
      </c>
      <c r="Q91" s="67"/>
      <c r="R91" s="162">
        <f>R92+R112</f>
        <v>0</v>
      </c>
      <c r="S91" s="67"/>
      <c r="T91" s="163">
        <f>T92+T112</f>
        <v>0</v>
      </c>
      <c r="AT91" s="16" t="s">
        <v>76</v>
      </c>
      <c r="AU91" s="16" t="s">
        <v>128</v>
      </c>
      <c r="BK91" s="164">
        <f>BK92+BK112</f>
        <v>0</v>
      </c>
    </row>
    <row r="92" spans="2:65" s="11" customFormat="1" ht="25.9" customHeight="1">
      <c r="B92" s="165"/>
      <c r="C92" s="166"/>
      <c r="D92" s="167" t="s">
        <v>76</v>
      </c>
      <c r="E92" s="168" t="s">
        <v>150</v>
      </c>
      <c r="F92" s="168" t="s">
        <v>1084</v>
      </c>
      <c r="G92" s="166"/>
      <c r="H92" s="166"/>
      <c r="I92" s="169"/>
      <c r="J92" s="170">
        <f>BK92</f>
        <v>0</v>
      </c>
      <c r="K92" s="166"/>
      <c r="L92" s="171"/>
      <c r="M92" s="172"/>
      <c r="N92" s="173"/>
      <c r="O92" s="173"/>
      <c r="P92" s="174">
        <f>P93</f>
        <v>0</v>
      </c>
      <c r="Q92" s="173"/>
      <c r="R92" s="174">
        <f>R93</f>
        <v>0</v>
      </c>
      <c r="S92" s="173"/>
      <c r="T92" s="175">
        <f>T93</f>
        <v>0</v>
      </c>
      <c r="AR92" s="176" t="s">
        <v>84</v>
      </c>
      <c r="AT92" s="177" t="s">
        <v>76</v>
      </c>
      <c r="AU92" s="177" t="s">
        <v>77</v>
      </c>
      <c r="AY92" s="176" t="s">
        <v>152</v>
      </c>
      <c r="BK92" s="178">
        <f>BK93</f>
        <v>0</v>
      </c>
    </row>
    <row r="93" spans="2:65" s="11" customFormat="1" ht="22.9" customHeight="1">
      <c r="B93" s="165"/>
      <c r="C93" s="166"/>
      <c r="D93" s="167" t="s">
        <v>76</v>
      </c>
      <c r="E93" s="179" t="s">
        <v>1085</v>
      </c>
      <c r="F93" s="179" t="s">
        <v>1084</v>
      </c>
      <c r="G93" s="166"/>
      <c r="H93" s="166"/>
      <c r="I93" s="169"/>
      <c r="J93" s="180">
        <f>BK93</f>
        <v>0</v>
      </c>
      <c r="K93" s="166"/>
      <c r="L93" s="171"/>
      <c r="M93" s="172"/>
      <c r="N93" s="173"/>
      <c r="O93" s="173"/>
      <c r="P93" s="174">
        <f>SUM(P94:P111)</f>
        <v>0</v>
      </c>
      <c r="Q93" s="173"/>
      <c r="R93" s="174">
        <f>SUM(R94:R111)</f>
        <v>0</v>
      </c>
      <c r="S93" s="173"/>
      <c r="T93" s="175">
        <f>SUM(T94:T111)</f>
        <v>0</v>
      </c>
      <c r="AR93" s="176" t="s">
        <v>84</v>
      </c>
      <c r="AT93" s="177" t="s">
        <v>76</v>
      </c>
      <c r="AU93" s="177" t="s">
        <v>84</v>
      </c>
      <c r="AY93" s="176" t="s">
        <v>152</v>
      </c>
      <c r="BK93" s="178">
        <f>SUM(BK94:BK111)</f>
        <v>0</v>
      </c>
    </row>
    <row r="94" spans="2:65" s="1" customFormat="1" ht="16.5" customHeight="1">
      <c r="B94" s="33"/>
      <c r="C94" s="181" t="s">
        <v>84</v>
      </c>
      <c r="D94" s="181" t="s">
        <v>154</v>
      </c>
      <c r="E94" s="182" t="s">
        <v>1086</v>
      </c>
      <c r="F94" s="183" t="s">
        <v>1087</v>
      </c>
      <c r="G94" s="184" t="s">
        <v>701</v>
      </c>
      <c r="H94" s="185">
        <v>1</v>
      </c>
      <c r="I94" s="186"/>
      <c r="J94" s="187">
        <f>ROUND(I94*H94,2)</f>
        <v>0</v>
      </c>
      <c r="K94" s="183" t="s">
        <v>19</v>
      </c>
      <c r="L94" s="37"/>
      <c r="M94" s="188" t="s">
        <v>19</v>
      </c>
      <c r="N94" s="189" t="s">
        <v>48</v>
      </c>
      <c r="O94" s="59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16" t="s">
        <v>159</v>
      </c>
      <c r="AT94" s="16" t="s">
        <v>154</v>
      </c>
      <c r="AU94" s="16" t="s">
        <v>86</v>
      </c>
      <c r="AY94" s="16" t="s">
        <v>152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6" t="s">
        <v>84</v>
      </c>
      <c r="BK94" s="192">
        <f>ROUND(I94*H94,2)</f>
        <v>0</v>
      </c>
      <c r="BL94" s="16" t="s">
        <v>159</v>
      </c>
      <c r="BM94" s="16" t="s">
        <v>1088</v>
      </c>
    </row>
    <row r="95" spans="2:65" s="12" customFormat="1" ht="11.25">
      <c r="B95" s="193"/>
      <c r="C95" s="194"/>
      <c r="D95" s="195" t="s">
        <v>161</v>
      </c>
      <c r="E95" s="196" t="s">
        <v>19</v>
      </c>
      <c r="F95" s="197" t="s">
        <v>84</v>
      </c>
      <c r="G95" s="194"/>
      <c r="H95" s="198">
        <v>1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161</v>
      </c>
      <c r="AU95" s="204" t="s">
        <v>86</v>
      </c>
      <c r="AV95" s="12" t="s">
        <v>86</v>
      </c>
      <c r="AW95" s="12" t="s">
        <v>36</v>
      </c>
      <c r="AX95" s="12" t="s">
        <v>77</v>
      </c>
      <c r="AY95" s="204" t="s">
        <v>152</v>
      </c>
    </row>
    <row r="96" spans="2:65" s="13" customFormat="1" ht="11.25">
      <c r="B96" s="205"/>
      <c r="C96" s="206"/>
      <c r="D96" s="195" t="s">
        <v>161</v>
      </c>
      <c r="E96" s="207" t="s">
        <v>19</v>
      </c>
      <c r="F96" s="208" t="s">
        <v>222</v>
      </c>
      <c r="G96" s="206"/>
      <c r="H96" s="209">
        <v>1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161</v>
      </c>
      <c r="AU96" s="215" t="s">
        <v>86</v>
      </c>
      <c r="AV96" s="13" t="s">
        <v>159</v>
      </c>
      <c r="AW96" s="13" t="s">
        <v>36</v>
      </c>
      <c r="AX96" s="13" t="s">
        <v>84</v>
      </c>
      <c r="AY96" s="215" t="s">
        <v>152</v>
      </c>
    </row>
    <row r="97" spans="2:65" s="1" customFormat="1" ht="16.5" customHeight="1">
      <c r="B97" s="33"/>
      <c r="C97" s="181" t="s">
        <v>86</v>
      </c>
      <c r="D97" s="181" t="s">
        <v>154</v>
      </c>
      <c r="E97" s="182" t="s">
        <v>1089</v>
      </c>
      <c r="F97" s="183" t="s">
        <v>1090</v>
      </c>
      <c r="G97" s="184" t="s">
        <v>701</v>
      </c>
      <c r="H97" s="185">
        <v>1</v>
      </c>
      <c r="I97" s="186"/>
      <c r="J97" s="187">
        <f>ROUND(I97*H97,2)</f>
        <v>0</v>
      </c>
      <c r="K97" s="183" t="s">
        <v>19</v>
      </c>
      <c r="L97" s="37"/>
      <c r="M97" s="188" t="s">
        <v>19</v>
      </c>
      <c r="N97" s="189" t="s">
        <v>48</v>
      </c>
      <c r="O97" s="59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16" t="s">
        <v>159</v>
      </c>
      <c r="AT97" s="16" t="s">
        <v>154</v>
      </c>
      <c r="AU97" s="16" t="s">
        <v>86</v>
      </c>
      <c r="AY97" s="16" t="s">
        <v>152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6" t="s">
        <v>84</v>
      </c>
      <c r="BK97" s="192">
        <f>ROUND(I97*H97,2)</f>
        <v>0</v>
      </c>
      <c r="BL97" s="16" t="s">
        <v>159</v>
      </c>
      <c r="BM97" s="16" t="s">
        <v>1091</v>
      </c>
    </row>
    <row r="98" spans="2:65" s="12" customFormat="1" ht="11.25">
      <c r="B98" s="193"/>
      <c r="C98" s="194"/>
      <c r="D98" s="195" t="s">
        <v>161</v>
      </c>
      <c r="E98" s="196" t="s">
        <v>19</v>
      </c>
      <c r="F98" s="197" t="s">
        <v>84</v>
      </c>
      <c r="G98" s="194"/>
      <c r="H98" s="198">
        <v>1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161</v>
      </c>
      <c r="AU98" s="204" t="s">
        <v>86</v>
      </c>
      <c r="AV98" s="12" t="s">
        <v>86</v>
      </c>
      <c r="AW98" s="12" t="s">
        <v>36</v>
      </c>
      <c r="AX98" s="12" t="s">
        <v>77</v>
      </c>
      <c r="AY98" s="204" t="s">
        <v>152</v>
      </c>
    </row>
    <row r="99" spans="2:65" s="13" customFormat="1" ht="11.25">
      <c r="B99" s="205"/>
      <c r="C99" s="206"/>
      <c r="D99" s="195" t="s">
        <v>161</v>
      </c>
      <c r="E99" s="207" t="s">
        <v>19</v>
      </c>
      <c r="F99" s="208" t="s">
        <v>222</v>
      </c>
      <c r="G99" s="206"/>
      <c r="H99" s="209">
        <v>1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161</v>
      </c>
      <c r="AU99" s="215" t="s">
        <v>86</v>
      </c>
      <c r="AV99" s="13" t="s">
        <v>159</v>
      </c>
      <c r="AW99" s="13" t="s">
        <v>36</v>
      </c>
      <c r="AX99" s="13" t="s">
        <v>84</v>
      </c>
      <c r="AY99" s="215" t="s">
        <v>152</v>
      </c>
    </row>
    <row r="100" spans="2:65" s="1" customFormat="1" ht="16.5" customHeight="1">
      <c r="B100" s="33"/>
      <c r="C100" s="181" t="s">
        <v>163</v>
      </c>
      <c r="D100" s="181" t="s">
        <v>154</v>
      </c>
      <c r="E100" s="182" t="s">
        <v>1092</v>
      </c>
      <c r="F100" s="183" t="s">
        <v>1093</v>
      </c>
      <c r="G100" s="184" t="s">
        <v>701</v>
      </c>
      <c r="H100" s="185">
        <v>5.0000000000000001E-3</v>
      </c>
      <c r="I100" s="186"/>
      <c r="J100" s="187">
        <f>ROUND(I100*H100,2)</f>
        <v>0</v>
      </c>
      <c r="K100" s="183" t="s">
        <v>19</v>
      </c>
      <c r="L100" s="37"/>
      <c r="M100" s="188" t="s">
        <v>19</v>
      </c>
      <c r="N100" s="189" t="s">
        <v>48</v>
      </c>
      <c r="O100" s="59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AR100" s="16" t="s">
        <v>159</v>
      </c>
      <c r="AT100" s="16" t="s">
        <v>154</v>
      </c>
      <c r="AU100" s="16" t="s">
        <v>86</v>
      </c>
      <c r="AY100" s="16" t="s">
        <v>152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6" t="s">
        <v>84</v>
      </c>
      <c r="BK100" s="192">
        <f>ROUND(I100*H100,2)</f>
        <v>0</v>
      </c>
      <c r="BL100" s="16" t="s">
        <v>159</v>
      </c>
      <c r="BM100" s="16" t="s">
        <v>1094</v>
      </c>
    </row>
    <row r="101" spans="2:65" s="12" customFormat="1" ht="11.25">
      <c r="B101" s="193"/>
      <c r="C101" s="194"/>
      <c r="D101" s="195" t="s">
        <v>161</v>
      </c>
      <c r="E101" s="196" t="s">
        <v>19</v>
      </c>
      <c r="F101" s="197" t="s">
        <v>1095</v>
      </c>
      <c r="G101" s="194"/>
      <c r="H101" s="198">
        <v>5.0000000000000001E-3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161</v>
      </c>
      <c r="AU101" s="204" t="s">
        <v>86</v>
      </c>
      <c r="AV101" s="12" t="s">
        <v>86</v>
      </c>
      <c r="AW101" s="12" t="s">
        <v>36</v>
      </c>
      <c r="AX101" s="12" t="s">
        <v>77</v>
      </c>
      <c r="AY101" s="204" t="s">
        <v>152</v>
      </c>
    </row>
    <row r="102" spans="2:65" s="13" customFormat="1" ht="11.25">
      <c r="B102" s="205"/>
      <c r="C102" s="206"/>
      <c r="D102" s="195" t="s">
        <v>161</v>
      </c>
      <c r="E102" s="207" t="s">
        <v>19</v>
      </c>
      <c r="F102" s="208" t="s">
        <v>222</v>
      </c>
      <c r="G102" s="206"/>
      <c r="H102" s="209">
        <v>5.0000000000000001E-3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161</v>
      </c>
      <c r="AU102" s="215" t="s">
        <v>86</v>
      </c>
      <c r="AV102" s="13" t="s">
        <v>159</v>
      </c>
      <c r="AW102" s="13" t="s">
        <v>36</v>
      </c>
      <c r="AX102" s="13" t="s">
        <v>84</v>
      </c>
      <c r="AY102" s="215" t="s">
        <v>152</v>
      </c>
    </row>
    <row r="103" spans="2:65" s="1" customFormat="1" ht="16.5" customHeight="1">
      <c r="B103" s="33"/>
      <c r="C103" s="181" t="s">
        <v>159</v>
      </c>
      <c r="D103" s="181" t="s">
        <v>154</v>
      </c>
      <c r="E103" s="182" t="s">
        <v>1096</v>
      </c>
      <c r="F103" s="183" t="s">
        <v>1097</v>
      </c>
      <c r="G103" s="184" t="s">
        <v>701</v>
      </c>
      <c r="H103" s="185">
        <v>1</v>
      </c>
      <c r="I103" s="186"/>
      <c r="J103" s="187">
        <f>ROUND(I103*H103,2)</f>
        <v>0</v>
      </c>
      <c r="K103" s="183" t="s">
        <v>19</v>
      </c>
      <c r="L103" s="37"/>
      <c r="M103" s="188" t="s">
        <v>19</v>
      </c>
      <c r="N103" s="189" t="s">
        <v>48</v>
      </c>
      <c r="O103" s="59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16" t="s">
        <v>159</v>
      </c>
      <c r="AT103" s="16" t="s">
        <v>154</v>
      </c>
      <c r="AU103" s="16" t="s">
        <v>86</v>
      </c>
      <c r="AY103" s="16" t="s">
        <v>152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84</v>
      </c>
      <c r="BK103" s="192">
        <f>ROUND(I103*H103,2)</f>
        <v>0</v>
      </c>
      <c r="BL103" s="16" t="s">
        <v>159</v>
      </c>
      <c r="BM103" s="16" t="s">
        <v>1098</v>
      </c>
    </row>
    <row r="104" spans="2:65" s="12" customFormat="1" ht="11.25">
      <c r="B104" s="193"/>
      <c r="C104" s="194"/>
      <c r="D104" s="195" t="s">
        <v>161</v>
      </c>
      <c r="E104" s="196" t="s">
        <v>19</v>
      </c>
      <c r="F104" s="197" t="s">
        <v>84</v>
      </c>
      <c r="G104" s="194"/>
      <c r="H104" s="198">
        <v>1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161</v>
      </c>
      <c r="AU104" s="204" t="s">
        <v>86</v>
      </c>
      <c r="AV104" s="12" t="s">
        <v>86</v>
      </c>
      <c r="AW104" s="12" t="s">
        <v>36</v>
      </c>
      <c r="AX104" s="12" t="s">
        <v>77</v>
      </c>
      <c r="AY104" s="204" t="s">
        <v>152</v>
      </c>
    </row>
    <row r="105" spans="2:65" s="13" customFormat="1" ht="11.25">
      <c r="B105" s="205"/>
      <c r="C105" s="206"/>
      <c r="D105" s="195" t="s">
        <v>161</v>
      </c>
      <c r="E105" s="207" t="s">
        <v>19</v>
      </c>
      <c r="F105" s="208" t="s">
        <v>222</v>
      </c>
      <c r="G105" s="206"/>
      <c r="H105" s="209">
        <v>1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161</v>
      </c>
      <c r="AU105" s="215" t="s">
        <v>86</v>
      </c>
      <c r="AV105" s="13" t="s">
        <v>159</v>
      </c>
      <c r="AW105" s="13" t="s">
        <v>36</v>
      </c>
      <c r="AX105" s="13" t="s">
        <v>84</v>
      </c>
      <c r="AY105" s="215" t="s">
        <v>152</v>
      </c>
    </row>
    <row r="106" spans="2:65" s="1" customFormat="1" ht="16.5" customHeight="1">
      <c r="B106" s="33"/>
      <c r="C106" s="181" t="s">
        <v>170</v>
      </c>
      <c r="D106" s="181" t="s">
        <v>154</v>
      </c>
      <c r="E106" s="182" t="s">
        <v>1099</v>
      </c>
      <c r="F106" s="183" t="s">
        <v>1100</v>
      </c>
      <c r="G106" s="184" t="s">
        <v>701</v>
      </c>
      <c r="H106" s="185">
        <v>1</v>
      </c>
      <c r="I106" s="186"/>
      <c r="J106" s="187">
        <f>ROUND(I106*H106,2)</f>
        <v>0</v>
      </c>
      <c r="K106" s="183" t="s">
        <v>19</v>
      </c>
      <c r="L106" s="37"/>
      <c r="M106" s="188" t="s">
        <v>19</v>
      </c>
      <c r="N106" s="189" t="s">
        <v>48</v>
      </c>
      <c r="O106" s="59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159</v>
      </c>
      <c r="AT106" s="16" t="s">
        <v>154</v>
      </c>
      <c r="AU106" s="16" t="s">
        <v>86</v>
      </c>
      <c r="AY106" s="16" t="s">
        <v>152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84</v>
      </c>
      <c r="BK106" s="192">
        <f>ROUND(I106*H106,2)</f>
        <v>0</v>
      </c>
      <c r="BL106" s="16" t="s">
        <v>159</v>
      </c>
      <c r="BM106" s="16" t="s">
        <v>1101</v>
      </c>
    </row>
    <row r="107" spans="2:65" s="12" customFormat="1" ht="11.25">
      <c r="B107" s="193"/>
      <c r="C107" s="194"/>
      <c r="D107" s="195" t="s">
        <v>161</v>
      </c>
      <c r="E107" s="196" t="s">
        <v>19</v>
      </c>
      <c r="F107" s="197" t="s">
        <v>84</v>
      </c>
      <c r="G107" s="194"/>
      <c r="H107" s="198">
        <v>1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161</v>
      </c>
      <c r="AU107" s="204" t="s">
        <v>86</v>
      </c>
      <c r="AV107" s="12" t="s">
        <v>86</v>
      </c>
      <c r="AW107" s="12" t="s">
        <v>36</v>
      </c>
      <c r="AX107" s="12" t="s">
        <v>77</v>
      </c>
      <c r="AY107" s="204" t="s">
        <v>152</v>
      </c>
    </row>
    <row r="108" spans="2:65" s="13" customFormat="1" ht="11.25">
      <c r="B108" s="205"/>
      <c r="C108" s="206"/>
      <c r="D108" s="195" t="s">
        <v>161</v>
      </c>
      <c r="E108" s="207" t="s">
        <v>19</v>
      </c>
      <c r="F108" s="208" t="s">
        <v>222</v>
      </c>
      <c r="G108" s="206"/>
      <c r="H108" s="209">
        <v>1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161</v>
      </c>
      <c r="AU108" s="215" t="s">
        <v>86</v>
      </c>
      <c r="AV108" s="13" t="s">
        <v>159</v>
      </c>
      <c r="AW108" s="13" t="s">
        <v>36</v>
      </c>
      <c r="AX108" s="13" t="s">
        <v>84</v>
      </c>
      <c r="AY108" s="215" t="s">
        <v>152</v>
      </c>
    </row>
    <row r="109" spans="2:65" s="1" customFormat="1" ht="16.5" customHeight="1">
      <c r="B109" s="33"/>
      <c r="C109" s="181" t="s">
        <v>178</v>
      </c>
      <c r="D109" s="181" t="s">
        <v>154</v>
      </c>
      <c r="E109" s="182" t="s">
        <v>1102</v>
      </c>
      <c r="F109" s="183" t="s">
        <v>1103</v>
      </c>
      <c r="G109" s="184" t="s">
        <v>701</v>
      </c>
      <c r="H109" s="185">
        <v>1</v>
      </c>
      <c r="I109" s="186"/>
      <c r="J109" s="187">
        <f>ROUND(I109*H109,2)</f>
        <v>0</v>
      </c>
      <c r="K109" s="183" t="s">
        <v>19</v>
      </c>
      <c r="L109" s="37"/>
      <c r="M109" s="188" t="s">
        <v>19</v>
      </c>
      <c r="N109" s="189" t="s">
        <v>48</v>
      </c>
      <c r="O109" s="59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16" t="s">
        <v>159</v>
      </c>
      <c r="AT109" s="16" t="s">
        <v>154</v>
      </c>
      <c r="AU109" s="16" t="s">
        <v>86</v>
      </c>
      <c r="AY109" s="16" t="s">
        <v>152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6" t="s">
        <v>84</v>
      </c>
      <c r="BK109" s="192">
        <f>ROUND(I109*H109,2)</f>
        <v>0</v>
      </c>
      <c r="BL109" s="16" t="s">
        <v>159</v>
      </c>
      <c r="BM109" s="16" t="s">
        <v>1104</v>
      </c>
    </row>
    <row r="110" spans="2:65" s="12" customFormat="1" ht="11.25">
      <c r="B110" s="193"/>
      <c r="C110" s="194"/>
      <c r="D110" s="195" t="s">
        <v>161</v>
      </c>
      <c r="E110" s="196" t="s">
        <v>19</v>
      </c>
      <c r="F110" s="197" t="s">
        <v>84</v>
      </c>
      <c r="G110" s="194"/>
      <c r="H110" s="198">
        <v>1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161</v>
      </c>
      <c r="AU110" s="204" t="s">
        <v>86</v>
      </c>
      <c r="AV110" s="12" t="s">
        <v>86</v>
      </c>
      <c r="AW110" s="12" t="s">
        <v>36</v>
      </c>
      <c r="AX110" s="12" t="s">
        <v>77</v>
      </c>
      <c r="AY110" s="204" t="s">
        <v>152</v>
      </c>
    </row>
    <row r="111" spans="2:65" s="13" customFormat="1" ht="11.25">
      <c r="B111" s="205"/>
      <c r="C111" s="206"/>
      <c r="D111" s="195" t="s">
        <v>161</v>
      </c>
      <c r="E111" s="207" t="s">
        <v>19</v>
      </c>
      <c r="F111" s="208" t="s">
        <v>222</v>
      </c>
      <c r="G111" s="206"/>
      <c r="H111" s="209">
        <v>1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161</v>
      </c>
      <c r="AU111" s="215" t="s">
        <v>86</v>
      </c>
      <c r="AV111" s="13" t="s">
        <v>159</v>
      </c>
      <c r="AW111" s="13" t="s">
        <v>36</v>
      </c>
      <c r="AX111" s="13" t="s">
        <v>84</v>
      </c>
      <c r="AY111" s="215" t="s">
        <v>152</v>
      </c>
    </row>
    <row r="112" spans="2:65" s="11" customFormat="1" ht="25.9" customHeight="1">
      <c r="B112" s="165"/>
      <c r="C112" s="166"/>
      <c r="D112" s="167" t="s">
        <v>76</v>
      </c>
      <c r="E112" s="168" t="s">
        <v>683</v>
      </c>
      <c r="F112" s="168" t="s">
        <v>684</v>
      </c>
      <c r="G112" s="166"/>
      <c r="H112" s="166"/>
      <c r="I112" s="169"/>
      <c r="J112" s="170">
        <f>BK112</f>
        <v>0</v>
      </c>
      <c r="K112" s="166"/>
      <c r="L112" s="171"/>
      <c r="M112" s="172"/>
      <c r="N112" s="173"/>
      <c r="O112" s="173"/>
      <c r="P112" s="174">
        <f>P113+P115+P118</f>
        <v>0</v>
      </c>
      <c r="Q112" s="173"/>
      <c r="R112" s="174">
        <f>R113+R115+R118</f>
        <v>0</v>
      </c>
      <c r="S112" s="173"/>
      <c r="T112" s="175">
        <f>T113+T115+T118</f>
        <v>0</v>
      </c>
      <c r="AR112" s="176" t="s">
        <v>170</v>
      </c>
      <c r="AT112" s="177" t="s">
        <v>76</v>
      </c>
      <c r="AU112" s="177" t="s">
        <v>77</v>
      </c>
      <c r="AY112" s="176" t="s">
        <v>152</v>
      </c>
      <c r="BK112" s="178">
        <f>BK113+BK115+BK118</f>
        <v>0</v>
      </c>
    </row>
    <row r="113" spans="2:65" s="11" customFormat="1" ht="22.9" customHeight="1">
      <c r="B113" s="165"/>
      <c r="C113" s="166"/>
      <c r="D113" s="167" t="s">
        <v>76</v>
      </c>
      <c r="E113" s="179" t="s">
        <v>685</v>
      </c>
      <c r="F113" s="179" t="s">
        <v>686</v>
      </c>
      <c r="G113" s="166"/>
      <c r="H113" s="166"/>
      <c r="I113" s="169"/>
      <c r="J113" s="180">
        <f>BK113</f>
        <v>0</v>
      </c>
      <c r="K113" s="166"/>
      <c r="L113" s="171"/>
      <c r="M113" s="172"/>
      <c r="N113" s="173"/>
      <c r="O113" s="173"/>
      <c r="P113" s="174">
        <f>P114</f>
        <v>0</v>
      </c>
      <c r="Q113" s="173"/>
      <c r="R113" s="174">
        <f>R114</f>
        <v>0</v>
      </c>
      <c r="S113" s="173"/>
      <c r="T113" s="175">
        <f>T114</f>
        <v>0</v>
      </c>
      <c r="AR113" s="176" t="s">
        <v>170</v>
      </c>
      <c r="AT113" s="177" t="s">
        <v>76</v>
      </c>
      <c r="AU113" s="177" t="s">
        <v>84</v>
      </c>
      <c r="AY113" s="176" t="s">
        <v>152</v>
      </c>
      <c r="BK113" s="178">
        <f>BK114</f>
        <v>0</v>
      </c>
    </row>
    <row r="114" spans="2:65" s="1" customFormat="1" ht="16.5" customHeight="1">
      <c r="B114" s="33"/>
      <c r="C114" s="181" t="s">
        <v>8</v>
      </c>
      <c r="D114" s="181" t="s">
        <v>154</v>
      </c>
      <c r="E114" s="182" t="s">
        <v>1105</v>
      </c>
      <c r="F114" s="183" t="s">
        <v>1106</v>
      </c>
      <c r="G114" s="184" t="s">
        <v>575</v>
      </c>
      <c r="H114" s="185">
        <v>1</v>
      </c>
      <c r="I114" s="186"/>
      <c r="J114" s="187">
        <f>ROUND(I114*H114,2)</f>
        <v>0</v>
      </c>
      <c r="K114" s="183" t="s">
        <v>158</v>
      </c>
      <c r="L114" s="37"/>
      <c r="M114" s="188" t="s">
        <v>19</v>
      </c>
      <c r="N114" s="189" t="s">
        <v>48</v>
      </c>
      <c r="O114" s="59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16" t="s">
        <v>689</v>
      </c>
      <c r="AT114" s="16" t="s">
        <v>154</v>
      </c>
      <c r="AU114" s="16" t="s">
        <v>86</v>
      </c>
      <c r="AY114" s="16" t="s">
        <v>152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6" t="s">
        <v>84</v>
      </c>
      <c r="BK114" s="192">
        <f>ROUND(I114*H114,2)</f>
        <v>0</v>
      </c>
      <c r="BL114" s="16" t="s">
        <v>689</v>
      </c>
      <c r="BM114" s="16" t="s">
        <v>1107</v>
      </c>
    </row>
    <row r="115" spans="2:65" s="11" customFormat="1" ht="22.9" customHeight="1">
      <c r="B115" s="165"/>
      <c r="C115" s="166"/>
      <c r="D115" s="167" t="s">
        <v>76</v>
      </c>
      <c r="E115" s="179" t="s">
        <v>697</v>
      </c>
      <c r="F115" s="179" t="s">
        <v>698</v>
      </c>
      <c r="G115" s="166"/>
      <c r="H115" s="166"/>
      <c r="I115" s="169"/>
      <c r="J115" s="180">
        <f>BK115</f>
        <v>0</v>
      </c>
      <c r="K115" s="166"/>
      <c r="L115" s="171"/>
      <c r="M115" s="172"/>
      <c r="N115" s="173"/>
      <c r="O115" s="173"/>
      <c r="P115" s="174">
        <f>SUM(P116:P117)</f>
        <v>0</v>
      </c>
      <c r="Q115" s="173"/>
      <c r="R115" s="174">
        <f>SUM(R116:R117)</f>
        <v>0</v>
      </c>
      <c r="S115" s="173"/>
      <c r="T115" s="175">
        <f>SUM(T116:T117)</f>
        <v>0</v>
      </c>
      <c r="AR115" s="176" t="s">
        <v>170</v>
      </c>
      <c r="AT115" s="177" t="s">
        <v>76</v>
      </c>
      <c r="AU115" s="177" t="s">
        <v>84</v>
      </c>
      <c r="AY115" s="176" t="s">
        <v>152</v>
      </c>
      <c r="BK115" s="178">
        <f>SUM(BK116:BK117)</f>
        <v>0</v>
      </c>
    </row>
    <row r="116" spans="2:65" s="1" customFormat="1" ht="16.5" customHeight="1">
      <c r="B116" s="33"/>
      <c r="C116" s="181" t="s">
        <v>343</v>
      </c>
      <c r="D116" s="181" t="s">
        <v>154</v>
      </c>
      <c r="E116" s="182" t="s">
        <v>1108</v>
      </c>
      <c r="F116" s="183" t="s">
        <v>1109</v>
      </c>
      <c r="G116" s="184" t="s">
        <v>705</v>
      </c>
      <c r="H116" s="185">
        <v>90</v>
      </c>
      <c r="I116" s="186"/>
      <c r="J116" s="187">
        <f>ROUND(I116*H116,2)</f>
        <v>0</v>
      </c>
      <c r="K116" s="183" t="s">
        <v>158</v>
      </c>
      <c r="L116" s="37"/>
      <c r="M116" s="188" t="s">
        <v>19</v>
      </c>
      <c r="N116" s="189" t="s">
        <v>48</v>
      </c>
      <c r="O116" s="59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6" t="s">
        <v>689</v>
      </c>
      <c r="AT116" s="16" t="s">
        <v>154</v>
      </c>
      <c r="AU116" s="16" t="s">
        <v>86</v>
      </c>
      <c r="AY116" s="16" t="s">
        <v>152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6" t="s">
        <v>84</v>
      </c>
      <c r="BK116" s="192">
        <f>ROUND(I116*H116,2)</f>
        <v>0</v>
      </c>
      <c r="BL116" s="16" t="s">
        <v>689</v>
      </c>
      <c r="BM116" s="16" t="s">
        <v>1110</v>
      </c>
    </row>
    <row r="117" spans="2:65" s="1" customFormat="1" ht="16.5" customHeight="1">
      <c r="B117" s="33"/>
      <c r="C117" s="181" t="s">
        <v>240</v>
      </c>
      <c r="D117" s="181" t="s">
        <v>154</v>
      </c>
      <c r="E117" s="182" t="s">
        <v>1111</v>
      </c>
      <c r="F117" s="183" t="s">
        <v>1112</v>
      </c>
      <c r="G117" s="184" t="s">
        <v>575</v>
      </c>
      <c r="H117" s="185">
        <v>1</v>
      </c>
      <c r="I117" s="186"/>
      <c r="J117" s="187">
        <f>ROUND(I117*H117,2)</f>
        <v>0</v>
      </c>
      <c r="K117" s="183" t="s">
        <v>158</v>
      </c>
      <c r="L117" s="37"/>
      <c r="M117" s="188" t="s">
        <v>19</v>
      </c>
      <c r="N117" s="189" t="s">
        <v>48</v>
      </c>
      <c r="O117" s="59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AR117" s="16" t="s">
        <v>689</v>
      </c>
      <c r="AT117" s="16" t="s">
        <v>154</v>
      </c>
      <c r="AU117" s="16" t="s">
        <v>86</v>
      </c>
      <c r="AY117" s="16" t="s">
        <v>152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6" t="s">
        <v>84</v>
      </c>
      <c r="BK117" s="192">
        <f>ROUND(I117*H117,2)</f>
        <v>0</v>
      </c>
      <c r="BL117" s="16" t="s">
        <v>689</v>
      </c>
      <c r="BM117" s="16" t="s">
        <v>1113</v>
      </c>
    </row>
    <row r="118" spans="2:65" s="11" customFormat="1" ht="22.9" customHeight="1">
      <c r="B118" s="165"/>
      <c r="C118" s="166"/>
      <c r="D118" s="167" t="s">
        <v>76</v>
      </c>
      <c r="E118" s="179" t="s">
        <v>708</v>
      </c>
      <c r="F118" s="179" t="s">
        <v>709</v>
      </c>
      <c r="G118" s="166"/>
      <c r="H118" s="166"/>
      <c r="I118" s="169"/>
      <c r="J118" s="180">
        <f>BK118</f>
        <v>0</v>
      </c>
      <c r="K118" s="166"/>
      <c r="L118" s="171"/>
      <c r="M118" s="172"/>
      <c r="N118" s="173"/>
      <c r="O118" s="173"/>
      <c r="P118" s="174">
        <f>P119</f>
        <v>0</v>
      </c>
      <c r="Q118" s="173"/>
      <c r="R118" s="174">
        <f>R119</f>
        <v>0</v>
      </c>
      <c r="S118" s="173"/>
      <c r="T118" s="175">
        <f>T119</f>
        <v>0</v>
      </c>
      <c r="AR118" s="176" t="s">
        <v>170</v>
      </c>
      <c r="AT118" s="177" t="s">
        <v>76</v>
      </c>
      <c r="AU118" s="177" t="s">
        <v>84</v>
      </c>
      <c r="AY118" s="176" t="s">
        <v>152</v>
      </c>
      <c r="BK118" s="178">
        <f>BK119</f>
        <v>0</v>
      </c>
    </row>
    <row r="119" spans="2:65" s="1" customFormat="1" ht="16.5" customHeight="1">
      <c r="B119" s="33"/>
      <c r="C119" s="181" t="s">
        <v>248</v>
      </c>
      <c r="D119" s="181" t="s">
        <v>154</v>
      </c>
      <c r="E119" s="182" t="s">
        <v>1114</v>
      </c>
      <c r="F119" s="183" t="s">
        <v>709</v>
      </c>
      <c r="G119" s="184" t="s">
        <v>575</v>
      </c>
      <c r="H119" s="185">
        <v>1</v>
      </c>
      <c r="I119" s="186"/>
      <c r="J119" s="187">
        <f>ROUND(I119*H119,2)</f>
        <v>0</v>
      </c>
      <c r="K119" s="183" t="s">
        <v>158</v>
      </c>
      <c r="L119" s="37"/>
      <c r="M119" s="226" t="s">
        <v>19</v>
      </c>
      <c r="N119" s="227" t="s">
        <v>48</v>
      </c>
      <c r="O119" s="228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16" t="s">
        <v>689</v>
      </c>
      <c r="AT119" s="16" t="s">
        <v>154</v>
      </c>
      <c r="AU119" s="16" t="s">
        <v>86</v>
      </c>
      <c r="AY119" s="16" t="s">
        <v>152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84</v>
      </c>
      <c r="BK119" s="192">
        <f>ROUND(I119*H119,2)</f>
        <v>0</v>
      </c>
      <c r="BL119" s="16" t="s">
        <v>689</v>
      </c>
      <c r="BM119" s="16" t="s">
        <v>1115</v>
      </c>
    </row>
    <row r="120" spans="2:65" s="1" customFormat="1" ht="6.95" customHeight="1">
      <c r="B120" s="45"/>
      <c r="C120" s="46"/>
      <c r="D120" s="46"/>
      <c r="E120" s="46"/>
      <c r="F120" s="46"/>
      <c r="G120" s="46"/>
      <c r="H120" s="46"/>
      <c r="I120" s="133"/>
      <c r="J120" s="46"/>
      <c r="K120" s="46"/>
      <c r="L120" s="37"/>
    </row>
  </sheetData>
  <sheetProtection algorithmName="SHA-512" hashValue="yK0Mwz9W+FvHdjX0V5NNddDOEc+x/V+LoktT7CRLyh+f6+qSAGUu3kHHA8KHanGr+CkX+NhjUe34H2elz9dmCQ==" saltValue="ZL0DDPktL6+82QgH0xQKgqFuLELX2YX0JvEse96qjyCYI824wrrGcRwhfFvsDlXUjrJHPXGVxfbuHEmem17MRQ==" spinCount="100000" sheet="1" objects="1" scenarios="1" formatColumns="0" formatRows="0" autoFilter="0"/>
  <autoFilter ref="C90:K119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Normal="100" workbookViewId="0"/>
  </sheetViews>
  <sheetFormatPr defaultRowHeight="11.25"/>
  <cols>
    <col min="1" max="1" width="8.33203125" style="240" customWidth="1"/>
    <col min="2" max="2" width="1.6640625" style="240" customWidth="1"/>
    <col min="3" max="4" width="5" style="240" customWidth="1"/>
    <col min="5" max="5" width="11.6640625" style="240" customWidth="1"/>
    <col min="6" max="6" width="9.1640625" style="240" customWidth="1"/>
    <col min="7" max="7" width="5" style="240" customWidth="1"/>
    <col min="8" max="8" width="77.83203125" style="240" customWidth="1"/>
    <col min="9" max="10" width="20" style="240" customWidth="1"/>
    <col min="11" max="11" width="1.6640625" style="240" customWidth="1"/>
  </cols>
  <sheetData>
    <row r="1" spans="2:1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4" customFormat="1" ht="45" customHeight="1">
      <c r="B3" s="244"/>
      <c r="C3" s="373" t="s">
        <v>1116</v>
      </c>
      <c r="D3" s="373"/>
      <c r="E3" s="373"/>
      <c r="F3" s="373"/>
      <c r="G3" s="373"/>
      <c r="H3" s="373"/>
      <c r="I3" s="373"/>
      <c r="J3" s="373"/>
      <c r="K3" s="245"/>
    </row>
    <row r="4" spans="2:11" ht="25.5" customHeight="1">
      <c r="B4" s="246"/>
      <c r="C4" s="376" t="s">
        <v>1117</v>
      </c>
      <c r="D4" s="376"/>
      <c r="E4" s="376"/>
      <c r="F4" s="376"/>
      <c r="G4" s="376"/>
      <c r="H4" s="376"/>
      <c r="I4" s="376"/>
      <c r="J4" s="376"/>
      <c r="K4" s="247"/>
    </row>
    <row r="5" spans="2:11" ht="5.25" customHeight="1">
      <c r="B5" s="246"/>
      <c r="C5" s="248"/>
      <c r="D5" s="248"/>
      <c r="E5" s="248"/>
      <c r="F5" s="248"/>
      <c r="G5" s="248"/>
      <c r="H5" s="248"/>
      <c r="I5" s="248"/>
      <c r="J5" s="248"/>
      <c r="K5" s="247"/>
    </row>
    <row r="6" spans="2:11" ht="15" customHeight="1">
      <c r="B6" s="246"/>
      <c r="C6" s="374" t="s">
        <v>1118</v>
      </c>
      <c r="D6" s="374"/>
      <c r="E6" s="374"/>
      <c r="F6" s="374"/>
      <c r="G6" s="374"/>
      <c r="H6" s="374"/>
      <c r="I6" s="374"/>
      <c r="J6" s="374"/>
      <c r="K6" s="247"/>
    </row>
    <row r="7" spans="2:11" ht="15" customHeight="1">
      <c r="B7" s="250"/>
      <c r="C7" s="374" t="s">
        <v>1119</v>
      </c>
      <c r="D7" s="374"/>
      <c r="E7" s="374"/>
      <c r="F7" s="374"/>
      <c r="G7" s="374"/>
      <c r="H7" s="374"/>
      <c r="I7" s="374"/>
      <c r="J7" s="374"/>
      <c r="K7" s="247"/>
    </row>
    <row r="8" spans="2:1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ht="15" customHeight="1">
      <c r="B9" s="250"/>
      <c r="C9" s="374" t="s">
        <v>1120</v>
      </c>
      <c r="D9" s="374"/>
      <c r="E9" s="374"/>
      <c r="F9" s="374"/>
      <c r="G9" s="374"/>
      <c r="H9" s="374"/>
      <c r="I9" s="374"/>
      <c r="J9" s="374"/>
      <c r="K9" s="247"/>
    </row>
    <row r="10" spans="2:11" ht="15" customHeight="1">
      <c r="B10" s="250"/>
      <c r="C10" s="249"/>
      <c r="D10" s="374" t="s">
        <v>1121</v>
      </c>
      <c r="E10" s="374"/>
      <c r="F10" s="374"/>
      <c r="G10" s="374"/>
      <c r="H10" s="374"/>
      <c r="I10" s="374"/>
      <c r="J10" s="374"/>
      <c r="K10" s="247"/>
    </row>
    <row r="11" spans="2:11" ht="15" customHeight="1">
      <c r="B11" s="250"/>
      <c r="C11" s="251"/>
      <c r="D11" s="374" t="s">
        <v>1122</v>
      </c>
      <c r="E11" s="374"/>
      <c r="F11" s="374"/>
      <c r="G11" s="374"/>
      <c r="H11" s="374"/>
      <c r="I11" s="374"/>
      <c r="J11" s="374"/>
      <c r="K11" s="247"/>
    </row>
    <row r="12" spans="2:1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ht="15" customHeight="1">
      <c r="B13" s="250"/>
      <c r="C13" s="251"/>
      <c r="D13" s="252" t="s">
        <v>1123</v>
      </c>
      <c r="E13" s="249"/>
      <c r="F13" s="249"/>
      <c r="G13" s="249"/>
      <c r="H13" s="249"/>
      <c r="I13" s="249"/>
      <c r="J13" s="249"/>
      <c r="K13" s="247"/>
    </row>
    <row r="14" spans="2:1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ht="15" customHeight="1">
      <c r="B15" s="250"/>
      <c r="C15" s="251"/>
      <c r="D15" s="374" t="s">
        <v>1124</v>
      </c>
      <c r="E15" s="374"/>
      <c r="F15" s="374"/>
      <c r="G15" s="374"/>
      <c r="H15" s="374"/>
      <c r="I15" s="374"/>
      <c r="J15" s="374"/>
      <c r="K15" s="247"/>
    </row>
    <row r="16" spans="2:11" ht="15" customHeight="1">
      <c r="B16" s="250"/>
      <c r="C16" s="251"/>
      <c r="D16" s="374" t="s">
        <v>1125</v>
      </c>
      <c r="E16" s="374"/>
      <c r="F16" s="374"/>
      <c r="G16" s="374"/>
      <c r="H16" s="374"/>
      <c r="I16" s="374"/>
      <c r="J16" s="374"/>
      <c r="K16" s="247"/>
    </row>
    <row r="17" spans="2:11" ht="15" customHeight="1">
      <c r="B17" s="250"/>
      <c r="C17" s="251"/>
      <c r="D17" s="374" t="s">
        <v>1126</v>
      </c>
      <c r="E17" s="374"/>
      <c r="F17" s="374"/>
      <c r="G17" s="374"/>
      <c r="H17" s="374"/>
      <c r="I17" s="374"/>
      <c r="J17" s="374"/>
      <c r="K17" s="247"/>
    </row>
    <row r="18" spans="2:11" ht="15" customHeight="1">
      <c r="B18" s="250"/>
      <c r="C18" s="251"/>
      <c r="D18" s="251"/>
      <c r="E18" s="253" t="s">
        <v>83</v>
      </c>
      <c r="F18" s="374" t="s">
        <v>1127</v>
      </c>
      <c r="G18" s="374"/>
      <c r="H18" s="374"/>
      <c r="I18" s="374"/>
      <c r="J18" s="374"/>
      <c r="K18" s="247"/>
    </row>
    <row r="19" spans="2:11" ht="15" customHeight="1">
      <c r="B19" s="250"/>
      <c r="C19" s="251"/>
      <c r="D19" s="251"/>
      <c r="E19" s="253" t="s">
        <v>1128</v>
      </c>
      <c r="F19" s="374" t="s">
        <v>1129</v>
      </c>
      <c r="G19" s="374"/>
      <c r="H19" s="374"/>
      <c r="I19" s="374"/>
      <c r="J19" s="374"/>
      <c r="K19" s="247"/>
    </row>
    <row r="20" spans="2:11" ht="15" customHeight="1">
      <c r="B20" s="250"/>
      <c r="C20" s="251"/>
      <c r="D20" s="251"/>
      <c r="E20" s="253" t="s">
        <v>1130</v>
      </c>
      <c r="F20" s="374" t="s">
        <v>1131</v>
      </c>
      <c r="G20" s="374"/>
      <c r="H20" s="374"/>
      <c r="I20" s="374"/>
      <c r="J20" s="374"/>
      <c r="K20" s="247"/>
    </row>
    <row r="21" spans="2:11" ht="15" customHeight="1">
      <c r="B21" s="250"/>
      <c r="C21" s="251"/>
      <c r="D21" s="251"/>
      <c r="E21" s="253" t="s">
        <v>1132</v>
      </c>
      <c r="F21" s="374" t="s">
        <v>1133</v>
      </c>
      <c r="G21" s="374"/>
      <c r="H21" s="374"/>
      <c r="I21" s="374"/>
      <c r="J21" s="374"/>
      <c r="K21" s="247"/>
    </row>
    <row r="22" spans="2:11" ht="15" customHeight="1">
      <c r="B22" s="250"/>
      <c r="C22" s="251"/>
      <c r="D22" s="251"/>
      <c r="E22" s="253" t="s">
        <v>1134</v>
      </c>
      <c r="F22" s="374" t="s">
        <v>1135</v>
      </c>
      <c r="G22" s="374"/>
      <c r="H22" s="374"/>
      <c r="I22" s="374"/>
      <c r="J22" s="374"/>
      <c r="K22" s="247"/>
    </row>
    <row r="23" spans="2:11" ht="15" customHeight="1">
      <c r="B23" s="250"/>
      <c r="C23" s="251"/>
      <c r="D23" s="251"/>
      <c r="E23" s="253" t="s">
        <v>90</v>
      </c>
      <c r="F23" s="374" t="s">
        <v>1136</v>
      </c>
      <c r="G23" s="374"/>
      <c r="H23" s="374"/>
      <c r="I23" s="374"/>
      <c r="J23" s="374"/>
      <c r="K23" s="247"/>
    </row>
    <row r="24" spans="2:1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ht="15" customHeight="1">
      <c r="B25" s="250"/>
      <c r="C25" s="374" t="s">
        <v>1137</v>
      </c>
      <c r="D25" s="374"/>
      <c r="E25" s="374"/>
      <c r="F25" s="374"/>
      <c r="G25" s="374"/>
      <c r="H25" s="374"/>
      <c r="I25" s="374"/>
      <c r="J25" s="374"/>
      <c r="K25" s="247"/>
    </row>
    <row r="26" spans="2:11" ht="15" customHeight="1">
      <c r="B26" s="250"/>
      <c r="C26" s="374" t="s">
        <v>1138</v>
      </c>
      <c r="D26" s="374"/>
      <c r="E26" s="374"/>
      <c r="F26" s="374"/>
      <c r="G26" s="374"/>
      <c r="H26" s="374"/>
      <c r="I26" s="374"/>
      <c r="J26" s="374"/>
      <c r="K26" s="247"/>
    </row>
    <row r="27" spans="2:11" ht="15" customHeight="1">
      <c r="B27" s="250"/>
      <c r="C27" s="249"/>
      <c r="D27" s="374" t="s">
        <v>1139</v>
      </c>
      <c r="E27" s="374"/>
      <c r="F27" s="374"/>
      <c r="G27" s="374"/>
      <c r="H27" s="374"/>
      <c r="I27" s="374"/>
      <c r="J27" s="374"/>
      <c r="K27" s="247"/>
    </row>
    <row r="28" spans="2:11" ht="15" customHeight="1">
      <c r="B28" s="250"/>
      <c r="C28" s="251"/>
      <c r="D28" s="374" t="s">
        <v>1140</v>
      </c>
      <c r="E28" s="374"/>
      <c r="F28" s="374"/>
      <c r="G28" s="374"/>
      <c r="H28" s="374"/>
      <c r="I28" s="374"/>
      <c r="J28" s="374"/>
      <c r="K28" s="247"/>
    </row>
    <row r="29" spans="2:1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ht="15" customHeight="1">
      <c r="B30" s="250"/>
      <c r="C30" s="251"/>
      <c r="D30" s="374" t="s">
        <v>1141</v>
      </c>
      <c r="E30" s="374"/>
      <c r="F30" s="374"/>
      <c r="G30" s="374"/>
      <c r="H30" s="374"/>
      <c r="I30" s="374"/>
      <c r="J30" s="374"/>
      <c r="K30" s="247"/>
    </row>
    <row r="31" spans="2:11" ht="15" customHeight="1">
      <c r="B31" s="250"/>
      <c r="C31" s="251"/>
      <c r="D31" s="374" t="s">
        <v>1142</v>
      </c>
      <c r="E31" s="374"/>
      <c r="F31" s="374"/>
      <c r="G31" s="374"/>
      <c r="H31" s="374"/>
      <c r="I31" s="374"/>
      <c r="J31" s="374"/>
      <c r="K31" s="247"/>
    </row>
    <row r="32" spans="2:1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ht="15" customHeight="1">
      <c r="B33" s="250"/>
      <c r="C33" s="251"/>
      <c r="D33" s="374" t="s">
        <v>1143</v>
      </c>
      <c r="E33" s="374"/>
      <c r="F33" s="374"/>
      <c r="G33" s="374"/>
      <c r="H33" s="374"/>
      <c r="I33" s="374"/>
      <c r="J33" s="374"/>
      <c r="K33" s="247"/>
    </row>
    <row r="34" spans="2:11" ht="15" customHeight="1">
      <c r="B34" s="250"/>
      <c r="C34" s="251"/>
      <c r="D34" s="374" t="s">
        <v>1144</v>
      </c>
      <c r="E34" s="374"/>
      <c r="F34" s="374"/>
      <c r="G34" s="374"/>
      <c r="H34" s="374"/>
      <c r="I34" s="374"/>
      <c r="J34" s="374"/>
      <c r="K34" s="247"/>
    </row>
    <row r="35" spans="2:11" ht="15" customHeight="1">
      <c r="B35" s="250"/>
      <c r="C35" s="251"/>
      <c r="D35" s="374" t="s">
        <v>1145</v>
      </c>
      <c r="E35" s="374"/>
      <c r="F35" s="374"/>
      <c r="G35" s="374"/>
      <c r="H35" s="374"/>
      <c r="I35" s="374"/>
      <c r="J35" s="374"/>
      <c r="K35" s="247"/>
    </row>
    <row r="36" spans="2:11" ht="15" customHeight="1">
      <c r="B36" s="250"/>
      <c r="C36" s="251"/>
      <c r="D36" s="249"/>
      <c r="E36" s="252" t="s">
        <v>138</v>
      </c>
      <c r="F36" s="249"/>
      <c r="G36" s="374" t="s">
        <v>1146</v>
      </c>
      <c r="H36" s="374"/>
      <c r="I36" s="374"/>
      <c r="J36" s="374"/>
      <c r="K36" s="247"/>
    </row>
    <row r="37" spans="2:11" ht="30.75" customHeight="1">
      <c r="B37" s="250"/>
      <c r="C37" s="251"/>
      <c r="D37" s="249"/>
      <c r="E37" s="252" t="s">
        <v>1147</v>
      </c>
      <c r="F37" s="249"/>
      <c r="G37" s="374" t="s">
        <v>1148</v>
      </c>
      <c r="H37" s="374"/>
      <c r="I37" s="374"/>
      <c r="J37" s="374"/>
      <c r="K37" s="247"/>
    </row>
    <row r="38" spans="2:11" ht="15" customHeight="1">
      <c r="B38" s="250"/>
      <c r="C38" s="251"/>
      <c r="D38" s="249"/>
      <c r="E38" s="252" t="s">
        <v>58</v>
      </c>
      <c r="F38" s="249"/>
      <c r="G38" s="374" t="s">
        <v>1149</v>
      </c>
      <c r="H38" s="374"/>
      <c r="I38" s="374"/>
      <c r="J38" s="374"/>
      <c r="K38" s="247"/>
    </row>
    <row r="39" spans="2:11" ht="15" customHeight="1">
      <c r="B39" s="250"/>
      <c r="C39" s="251"/>
      <c r="D39" s="249"/>
      <c r="E39" s="252" t="s">
        <v>59</v>
      </c>
      <c r="F39" s="249"/>
      <c r="G39" s="374" t="s">
        <v>1150</v>
      </c>
      <c r="H39" s="374"/>
      <c r="I39" s="374"/>
      <c r="J39" s="374"/>
      <c r="K39" s="247"/>
    </row>
    <row r="40" spans="2:11" ht="15" customHeight="1">
      <c r="B40" s="250"/>
      <c r="C40" s="251"/>
      <c r="D40" s="249"/>
      <c r="E40" s="252" t="s">
        <v>139</v>
      </c>
      <c r="F40" s="249"/>
      <c r="G40" s="374" t="s">
        <v>1151</v>
      </c>
      <c r="H40" s="374"/>
      <c r="I40" s="374"/>
      <c r="J40" s="374"/>
      <c r="K40" s="247"/>
    </row>
    <row r="41" spans="2:11" ht="15" customHeight="1">
      <c r="B41" s="250"/>
      <c r="C41" s="251"/>
      <c r="D41" s="249"/>
      <c r="E41" s="252" t="s">
        <v>140</v>
      </c>
      <c r="F41" s="249"/>
      <c r="G41" s="374" t="s">
        <v>1152</v>
      </c>
      <c r="H41" s="374"/>
      <c r="I41" s="374"/>
      <c r="J41" s="374"/>
      <c r="K41" s="247"/>
    </row>
    <row r="42" spans="2:11" ht="15" customHeight="1">
      <c r="B42" s="250"/>
      <c r="C42" s="251"/>
      <c r="D42" s="249"/>
      <c r="E42" s="252" t="s">
        <v>1153</v>
      </c>
      <c r="F42" s="249"/>
      <c r="G42" s="374" t="s">
        <v>1154</v>
      </c>
      <c r="H42" s="374"/>
      <c r="I42" s="374"/>
      <c r="J42" s="374"/>
      <c r="K42" s="247"/>
    </row>
    <row r="43" spans="2:11" ht="15" customHeight="1">
      <c r="B43" s="250"/>
      <c r="C43" s="251"/>
      <c r="D43" s="249"/>
      <c r="E43" s="252"/>
      <c r="F43" s="249"/>
      <c r="G43" s="374" t="s">
        <v>1155</v>
      </c>
      <c r="H43" s="374"/>
      <c r="I43" s="374"/>
      <c r="J43" s="374"/>
      <c r="K43" s="247"/>
    </row>
    <row r="44" spans="2:11" ht="15" customHeight="1">
      <c r="B44" s="250"/>
      <c r="C44" s="251"/>
      <c r="D44" s="249"/>
      <c r="E44" s="252" t="s">
        <v>1156</v>
      </c>
      <c r="F44" s="249"/>
      <c r="G44" s="374" t="s">
        <v>1157</v>
      </c>
      <c r="H44" s="374"/>
      <c r="I44" s="374"/>
      <c r="J44" s="374"/>
      <c r="K44" s="247"/>
    </row>
    <row r="45" spans="2:11" ht="15" customHeight="1">
      <c r="B45" s="250"/>
      <c r="C45" s="251"/>
      <c r="D45" s="249"/>
      <c r="E45" s="252" t="s">
        <v>142</v>
      </c>
      <c r="F45" s="249"/>
      <c r="G45" s="374" t="s">
        <v>1158</v>
      </c>
      <c r="H45" s="374"/>
      <c r="I45" s="374"/>
      <c r="J45" s="374"/>
      <c r="K45" s="247"/>
    </row>
    <row r="46" spans="2:1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ht="15" customHeight="1">
      <c r="B47" s="250"/>
      <c r="C47" s="251"/>
      <c r="D47" s="374" t="s">
        <v>1159</v>
      </c>
      <c r="E47" s="374"/>
      <c r="F47" s="374"/>
      <c r="G47" s="374"/>
      <c r="H47" s="374"/>
      <c r="I47" s="374"/>
      <c r="J47" s="374"/>
      <c r="K47" s="247"/>
    </row>
    <row r="48" spans="2:11" ht="15" customHeight="1">
      <c r="B48" s="250"/>
      <c r="C48" s="251"/>
      <c r="D48" s="251"/>
      <c r="E48" s="374" t="s">
        <v>1160</v>
      </c>
      <c r="F48" s="374"/>
      <c r="G48" s="374"/>
      <c r="H48" s="374"/>
      <c r="I48" s="374"/>
      <c r="J48" s="374"/>
      <c r="K48" s="247"/>
    </row>
    <row r="49" spans="2:11" ht="15" customHeight="1">
      <c r="B49" s="250"/>
      <c r="C49" s="251"/>
      <c r="D49" s="251"/>
      <c r="E49" s="374" t="s">
        <v>1161</v>
      </c>
      <c r="F49" s="374"/>
      <c r="G49" s="374"/>
      <c r="H49" s="374"/>
      <c r="I49" s="374"/>
      <c r="J49" s="374"/>
      <c r="K49" s="247"/>
    </row>
    <row r="50" spans="2:11" ht="15" customHeight="1">
      <c r="B50" s="250"/>
      <c r="C50" s="251"/>
      <c r="D50" s="251"/>
      <c r="E50" s="374" t="s">
        <v>1162</v>
      </c>
      <c r="F50" s="374"/>
      <c r="G50" s="374"/>
      <c r="H50" s="374"/>
      <c r="I50" s="374"/>
      <c r="J50" s="374"/>
      <c r="K50" s="247"/>
    </row>
    <row r="51" spans="2:11" ht="15" customHeight="1">
      <c r="B51" s="250"/>
      <c r="C51" s="251"/>
      <c r="D51" s="374" t="s">
        <v>1163</v>
      </c>
      <c r="E51" s="374"/>
      <c r="F51" s="374"/>
      <c r="G51" s="374"/>
      <c r="H51" s="374"/>
      <c r="I51" s="374"/>
      <c r="J51" s="374"/>
      <c r="K51" s="247"/>
    </row>
    <row r="52" spans="2:11" ht="25.5" customHeight="1">
      <c r="B52" s="246"/>
      <c r="C52" s="376" t="s">
        <v>1164</v>
      </c>
      <c r="D52" s="376"/>
      <c r="E52" s="376"/>
      <c r="F52" s="376"/>
      <c r="G52" s="376"/>
      <c r="H52" s="376"/>
      <c r="I52" s="376"/>
      <c r="J52" s="376"/>
      <c r="K52" s="247"/>
    </row>
    <row r="53" spans="2:11" ht="5.25" customHeight="1">
      <c r="B53" s="246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ht="15" customHeight="1">
      <c r="B54" s="246"/>
      <c r="C54" s="374" t="s">
        <v>1165</v>
      </c>
      <c r="D54" s="374"/>
      <c r="E54" s="374"/>
      <c r="F54" s="374"/>
      <c r="G54" s="374"/>
      <c r="H54" s="374"/>
      <c r="I54" s="374"/>
      <c r="J54" s="374"/>
      <c r="K54" s="247"/>
    </row>
    <row r="55" spans="2:11" ht="15" customHeight="1">
      <c r="B55" s="246"/>
      <c r="C55" s="374" t="s">
        <v>1166</v>
      </c>
      <c r="D55" s="374"/>
      <c r="E55" s="374"/>
      <c r="F55" s="374"/>
      <c r="G55" s="374"/>
      <c r="H55" s="374"/>
      <c r="I55" s="374"/>
      <c r="J55" s="374"/>
      <c r="K55" s="247"/>
    </row>
    <row r="56" spans="2:11" ht="12.75" customHeight="1">
      <c r="B56" s="246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ht="15" customHeight="1">
      <c r="B57" s="246"/>
      <c r="C57" s="374" t="s">
        <v>1167</v>
      </c>
      <c r="D57" s="374"/>
      <c r="E57" s="374"/>
      <c r="F57" s="374"/>
      <c r="G57" s="374"/>
      <c r="H57" s="374"/>
      <c r="I57" s="374"/>
      <c r="J57" s="374"/>
      <c r="K57" s="247"/>
    </row>
    <row r="58" spans="2:11" ht="15" customHeight="1">
      <c r="B58" s="246"/>
      <c r="C58" s="251"/>
      <c r="D58" s="374" t="s">
        <v>1168</v>
      </c>
      <c r="E58" s="374"/>
      <c r="F58" s="374"/>
      <c r="G58" s="374"/>
      <c r="H58" s="374"/>
      <c r="I58" s="374"/>
      <c r="J58" s="374"/>
      <c r="K58" s="247"/>
    </row>
    <row r="59" spans="2:11" ht="15" customHeight="1">
      <c r="B59" s="246"/>
      <c r="C59" s="251"/>
      <c r="D59" s="374" t="s">
        <v>1169</v>
      </c>
      <c r="E59" s="374"/>
      <c r="F59" s="374"/>
      <c r="G59" s="374"/>
      <c r="H59" s="374"/>
      <c r="I59" s="374"/>
      <c r="J59" s="374"/>
      <c r="K59" s="247"/>
    </row>
    <row r="60" spans="2:11" ht="15" customHeight="1">
      <c r="B60" s="246"/>
      <c r="C60" s="251"/>
      <c r="D60" s="374" t="s">
        <v>1170</v>
      </c>
      <c r="E60" s="374"/>
      <c r="F60" s="374"/>
      <c r="G60" s="374"/>
      <c r="H60" s="374"/>
      <c r="I60" s="374"/>
      <c r="J60" s="374"/>
      <c r="K60" s="247"/>
    </row>
    <row r="61" spans="2:11" ht="15" customHeight="1">
      <c r="B61" s="246"/>
      <c r="C61" s="251"/>
      <c r="D61" s="374" t="s">
        <v>1171</v>
      </c>
      <c r="E61" s="374"/>
      <c r="F61" s="374"/>
      <c r="G61" s="374"/>
      <c r="H61" s="374"/>
      <c r="I61" s="374"/>
      <c r="J61" s="374"/>
      <c r="K61" s="247"/>
    </row>
    <row r="62" spans="2:11" ht="15" customHeight="1">
      <c r="B62" s="246"/>
      <c r="C62" s="251"/>
      <c r="D62" s="377" t="s">
        <v>1172</v>
      </c>
      <c r="E62" s="377"/>
      <c r="F62" s="377"/>
      <c r="G62" s="377"/>
      <c r="H62" s="377"/>
      <c r="I62" s="377"/>
      <c r="J62" s="377"/>
      <c r="K62" s="247"/>
    </row>
    <row r="63" spans="2:11" ht="15" customHeight="1">
      <c r="B63" s="246"/>
      <c r="C63" s="251"/>
      <c r="D63" s="374" t="s">
        <v>1173</v>
      </c>
      <c r="E63" s="374"/>
      <c r="F63" s="374"/>
      <c r="G63" s="374"/>
      <c r="H63" s="374"/>
      <c r="I63" s="374"/>
      <c r="J63" s="374"/>
      <c r="K63" s="247"/>
    </row>
    <row r="64" spans="2:11" ht="12.75" customHeight="1">
      <c r="B64" s="246"/>
      <c r="C64" s="251"/>
      <c r="D64" s="251"/>
      <c r="E64" s="254"/>
      <c r="F64" s="251"/>
      <c r="G64" s="251"/>
      <c r="H64" s="251"/>
      <c r="I64" s="251"/>
      <c r="J64" s="251"/>
      <c r="K64" s="247"/>
    </row>
    <row r="65" spans="2:11" ht="15" customHeight="1">
      <c r="B65" s="246"/>
      <c r="C65" s="251"/>
      <c r="D65" s="374" t="s">
        <v>1174</v>
      </c>
      <c r="E65" s="374"/>
      <c r="F65" s="374"/>
      <c r="G65" s="374"/>
      <c r="H65" s="374"/>
      <c r="I65" s="374"/>
      <c r="J65" s="374"/>
      <c r="K65" s="247"/>
    </row>
    <row r="66" spans="2:11" ht="15" customHeight="1">
      <c r="B66" s="246"/>
      <c r="C66" s="251"/>
      <c r="D66" s="377" t="s">
        <v>1175</v>
      </c>
      <c r="E66" s="377"/>
      <c r="F66" s="377"/>
      <c r="G66" s="377"/>
      <c r="H66" s="377"/>
      <c r="I66" s="377"/>
      <c r="J66" s="377"/>
      <c r="K66" s="247"/>
    </row>
    <row r="67" spans="2:11" ht="15" customHeight="1">
      <c r="B67" s="246"/>
      <c r="C67" s="251"/>
      <c r="D67" s="374" t="s">
        <v>1176</v>
      </c>
      <c r="E67" s="374"/>
      <c r="F67" s="374"/>
      <c r="G67" s="374"/>
      <c r="H67" s="374"/>
      <c r="I67" s="374"/>
      <c r="J67" s="374"/>
      <c r="K67" s="247"/>
    </row>
    <row r="68" spans="2:11" ht="15" customHeight="1">
      <c r="B68" s="246"/>
      <c r="C68" s="251"/>
      <c r="D68" s="374" t="s">
        <v>1177</v>
      </c>
      <c r="E68" s="374"/>
      <c r="F68" s="374"/>
      <c r="G68" s="374"/>
      <c r="H68" s="374"/>
      <c r="I68" s="374"/>
      <c r="J68" s="374"/>
      <c r="K68" s="247"/>
    </row>
    <row r="69" spans="2:11" ht="15" customHeight="1">
      <c r="B69" s="246"/>
      <c r="C69" s="251"/>
      <c r="D69" s="374" t="s">
        <v>1178</v>
      </c>
      <c r="E69" s="374"/>
      <c r="F69" s="374"/>
      <c r="G69" s="374"/>
      <c r="H69" s="374"/>
      <c r="I69" s="374"/>
      <c r="J69" s="374"/>
      <c r="K69" s="247"/>
    </row>
    <row r="70" spans="2:11" ht="15" customHeight="1">
      <c r="B70" s="246"/>
      <c r="C70" s="251"/>
      <c r="D70" s="374" t="s">
        <v>1179</v>
      </c>
      <c r="E70" s="374"/>
      <c r="F70" s="374"/>
      <c r="G70" s="374"/>
      <c r="H70" s="374"/>
      <c r="I70" s="374"/>
      <c r="J70" s="374"/>
      <c r="K70" s="247"/>
    </row>
    <row r="71" spans="2:1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pans="2:1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2:1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pans="2:11" ht="45" customHeight="1">
      <c r="B75" s="263"/>
      <c r="C75" s="375" t="s">
        <v>1180</v>
      </c>
      <c r="D75" s="375"/>
      <c r="E75" s="375"/>
      <c r="F75" s="375"/>
      <c r="G75" s="375"/>
      <c r="H75" s="375"/>
      <c r="I75" s="375"/>
      <c r="J75" s="375"/>
      <c r="K75" s="264"/>
    </row>
    <row r="76" spans="2:11" ht="17.25" customHeight="1">
      <c r="B76" s="263"/>
      <c r="C76" s="265" t="s">
        <v>1181</v>
      </c>
      <c r="D76" s="265"/>
      <c r="E76" s="265"/>
      <c r="F76" s="265" t="s">
        <v>1182</v>
      </c>
      <c r="G76" s="266"/>
      <c r="H76" s="265" t="s">
        <v>59</v>
      </c>
      <c r="I76" s="265" t="s">
        <v>62</v>
      </c>
      <c r="J76" s="265" t="s">
        <v>1183</v>
      </c>
      <c r="K76" s="264"/>
    </row>
    <row r="77" spans="2:11" ht="17.25" customHeight="1">
      <c r="B77" s="263"/>
      <c r="C77" s="267" t="s">
        <v>1184</v>
      </c>
      <c r="D77" s="267"/>
      <c r="E77" s="267"/>
      <c r="F77" s="268" t="s">
        <v>1185</v>
      </c>
      <c r="G77" s="269"/>
      <c r="H77" s="267"/>
      <c r="I77" s="267"/>
      <c r="J77" s="267" t="s">
        <v>1186</v>
      </c>
      <c r="K77" s="264"/>
    </row>
    <row r="78" spans="2:11" ht="5.25" customHeight="1">
      <c r="B78" s="263"/>
      <c r="C78" s="270"/>
      <c r="D78" s="270"/>
      <c r="E78" s="270"/>
      <c r="F78" s="270"/>
      <c r="G78" s="271"/>
      <c r="H78" s="270"/>
      <c r="I78" s="270"/>
      <c r="J78" s="270"/>
      <c r="K78" s="264"/>
    </row>
    <row r="79" spans="2:11" ht="15" customHeight="1">
      <c r="B79" s="263"/>
      <c r="C79" s="252" t="s">
        <v>58</v>
      </c>
      <c r="D79" s="270"/>
      <c r="E79" s="270"/>
      <c r="F79" s="272" t="s">
        <v>1187</v>
      </c>
      <c r="G79" s="271"/>
      <c r="H79" s="252" t="s">
        <v>1188</v>
      </c>
      <c r="I79" s="252" t="s">
        <v>1189</v>
      </c>
      <c r="J79" s="252">
        <v>20</v>
      </c>
      <c r="K79" s="264"/>
    </row>
    <row r="80" spans="2:11" ht="15" customHeight="1">
      <c r="B80" s="263"/>
      <c r="C80" s="252" t="s">
        <v>1190</v>
      </c>
      <c r="D80" s="252"/>
      <c r="E80" s="252"/>
      <c r="F80" s="272" t="s">
        <v>1187</v>
      </c>
      <c r="G80" s="271"/>
      <c r="H80" s="252" t="s">
        <v>1191</v>
      </c>
      <c r="I80" s="252" t="s">
        <v>1189</v>
      </c>
      <c r="J80" s="252">
        <v>120</v>
      </c>
      <c r="K80" s="264"/>
    </row>
    <row r="81" spans="2:11" ht="15" customHeight="1">
      <c r="B81" s="273"/>
      <c r="C81" s="252" t="s">
        <v>1192</v>
      </c>
      <c r="D81" s="252"/>
      <c r="E81" s="252"/>
      <c r="F81" s="272" t="s">
        <v>1193</v>
      </c>
      <c r="G81" s="271"/>
      <c r="H81" s="252" t="s">
        <v>1194</v>
      </c>
      <c r="I81" s="252" t="s">
        <v>1189</v>
      </c>
      <c r="J81" s="252">
        <v>50</v>
      </c>
      <c r="K81" s="264"/>
    </row>
    <row r="82" spans="2:11" ht="15" customHeight="1">
      <c r="B82" s="273"/>
      <c r="C82" s="252" t="s">
        <v>1195</v>
      </c>
      <c r="D82" s="252"/>
      <c r="E82" s="252"/>
      <c r="F82" s="272" t="s">
        <v>1187</v>
      </c>
      <c r="G82" s="271"/>
      <c r="H82" s="252" t="s">
        <v>1196</v>
      </c>
      <c r="I82" s="252" t="s">
        <v>1197</v>
      </c>
      <c r="J82" s="252"/>
      <c r="K82" s="264"/>
    </row>
    <row r="83" spans="2:11" ht="15" customHeight="1">
      <c r="B83" s="273"/>
      <c r="C83" s="274" t="s">
        <v>1198</v>
      </c>
      <c r="D83" s="274"/>
      <c r="E83" s="274"/>
      <c r="F83" s="275" t="s">
        <v>1193</v>
      </c>
      <c r="G83" s="274"/>
      <c r="H83" s="274" t="s">
        <v>1199</v>
      </c>
      <c r="I83" s="274" t="s">
        <v>1189</v>
      </c>
      <c r="J83" s="274">
        <v>15</v>
      </c>
      <c r="K83" s="264"/>
    </row>
    <row r="84" spans="2:11" ht="15" customHeight="1">
      <c r="B84" s="273"/>
      <c r="C84" s="274" t="s">
        <v>1200</v>
      </c>
      <c r="D84" s="274"/>
      <c r="E84" s="274"/>
      <c r="F84" s="275" t="s">
        <v>1193</v>
      </c>
      <c r="G84" s="274"/>
      <c r="H84" s="274" t="s">
        <v>1201</v>
      </c>
      <c r="I84" s="274" t="s">
        <v>1189</v>
      </c>
      <c r="J84" s="274">
        <v>15</v>
      </c>
      <c r="K84" s="264"/>
    </row>
    <row r="85" spans="2:11" ht="15" customHeight="1">
      <c r="B85" s="273"/>
      <c r="C85" s="274" t="s">
        <v>1202</v>
      </c>
      <c r="D85" s="274"/>
      <c r="E85" s="274"/>
      <c r="F85" s="275" t="s">
        <v>1193</v>
      </c>
      <c r="G85" s="274"/>
      <c r="H85" s="274" t="s">
        <v>1203</v>
      </c>
      <c r="I85" s="274" t="s">
        <v>1189</v>
      </c>
      <c r="J85" s="274">
        <v>20</v>
      </c>
      <c r="K85" s="264"/>
    </row>
    <row r="86" spans="2:11" ht="15" customHeight="1">
      <c r="B86" s="273"/>
      <c r="C86" s="274" t="s">
        <v>1204</v>
      </c>
      <c r="D86" s="274"/>
      <c r="E86" s="274"/>
      <c r="F86" s="275" t="s">
        <v>1193</v>
      </c>
      <c r="G86" s="274"/>
      <c r="H86" s="274" t="s">
        <v>1205</v>
      </c>
      <c r="I86" s="274" t="s">
        <v>1189</v>
      </c>
      <c r="J86" s="274">
        <v>20</v>
      </c>
      <c r="K86" s="264"/>
    </row>
    <row r="87" spans="2:11" ht="15" customHeight="1">
      <c r="B87" s="273"/>
      <c r="C87" s="252" t="s">
        <v>1206</v>
      </c>
      <c r="D87" s="252"/>
      <c r="E87" s="252"/>
      <c r="F87" s="272" t="s">
        <v>1193</v>
      </c>
      <c r="G87" s="271"/>
      <c r="H87" s="252" t="s">
        <v>1207</v>
      </c>
      <c r="I87" s="252" t="s">
        <v>1189</v>
      </c>
      <c r="J87" s="252">
        <v>50</v>
      </c>
      <c r="K87" s="264"/>
    </row>
    <row r="88" spans="2:11" ht="15" customHeight="1">
      <c r="B88" s="273"/>
      <c r="C88" s="252" t="s">
        <v>1208</v>
      </c>
      <c r="D88" s="252"/>
      <c r="E88" s="252"/>
      <c r="F88" s="272" t="s">
        <v>1193</v>
      </c>
      <c r="G88" s="271"/>
      <c r="H88" s="252" t="s">
        <v>1209</v>
      </c>
      <c r="I88" s="252" t="s">
        <v>1189</v>
      </c>
      <c r="J88" s="252">
        <v>20</v>
      </c>
      <c r="K88" s="264"/>
    </row>
    <row r="89" spans="2:11" ht="15" customHeight="1">
      <c r="B89" s="273"/>
      <c r="C89" s="252" t="s">
        <v>1210</v>
      </c>
      <c r="D89" s="252"/>
      <c r="E89" s="252"/>
      <c r="F89" s="272" t="s">
        <v>1193</v>
      </c>
      <c r="G89" s="271"/>
      <c r="H89" s="252" t="s">
        <v>1211</v>
      </c>
      <c r="I89" s="252" t="s">
        <v>1189</v>
      </c>
      <c r="J89" s="252">
        <v>20</v>
      </c>
      <c r="K89" s="264"/>
    </row>
    <row r="90" spans="2:11" ht="15" customHeight="1">
      <c r="B90" s="273"/>
      <c r="C90" s="252" t="s">
        <v>1212</v>
      </c>
      <c r="D90" s="252"/>
      <c r="E90" s="252"/>
      <c r="F90" s="272" t="s">
        <v>1193</v>
      </c>
      <c r="G90" s="271"/>
      <c r="H90" s="252" t="s">
        <v>1213</v>
      </c>
      <c r="I90" s="252" t="s">
        <v>1189</v>
      </c>
      <c r="J90" s="252">
        <v>50</v>
      </c>
      <c r="K90" s="264"/>
    </row>
    <row r="91" spans="2:11" ht="15" customHeight="1">
      <c r="B91" s="273"/>
      <c r="C91" s="252" t="s">
        <v>1214</v>
      </c>
      <c r="D91" s="252"/>
      <c r="E91" s="252"/>
      <c r="F91" s="272" t="s">
        <v>1193</v>
      </c>
      <c r="G91" s="271"/>
      <c r="H91" s="252" t="s">
        <v>1214</v>
      </c>
      <c r="I91" s="252" t="s">
        <v>1189</v>
      </c>
      <c r="J91" s="252">
        <v>50</v>
      </c>
      <c r="K91" s="264"/>
    </row>
    <row r="92" spans="2:11" ht="15" customHeight="1">
      <c r="B92" s="273"/>
      <c r="C92" s="252" t="s">
        <v>1215</v>
      </c>
      <c r="D92" s="252"/>
      <c r="E92" s="252"/>
      <c r="F92" s="272" t="s">
        <v>1193</v>
      </c>
      <c r="G92" s="271"/>
      <c r="H92" s="252" t="s">
        <v>1216</v>
      </c>
      <c r="I92" s="252" t="s">
        <v>1189</v>
      </c>
      <c r="J92" s="252">
        <v>255</v>
      </c>
      <c r="K92" s="264"/>
    </row>
    <row r="93" spans="2:11" ht="15" customHeight="1">
      <c r="B93" s="273"/>
      <c r="C93" s="252" t="s">
        <v>1217</v>
      </c>
      <c r="D93" s="252"/>
      <c r="E93" s="252"/>
      <c r="F93" s="272" t="s">
        <v>1187</v>
      </c>
      <c r="G93" s="271"/>
      <c r="H93" s="252" t="s">
        <v>1218</v>
      </c>
      <c r="I93" s="252" t="s">
        <v>1219</v>
      </c>
      <c r="J93" s="252"/>
      <c r="K93" s="264"/>
    </row>
    <row r="94" spans="2:11" ht="15" customHeight="1">
      <c r="B94" s="273"/>
      <c r="C94" s="252" t="s">
        <v>1220</v>
      </c>
      <c r="D94" s="252"/>
      <c r="E94" s="252"/>
      <c r="F94" s="272" t="s">
        <v>1187</v>
      </c>
      <c r="G94" s="271"/>
      <c r="H94" s="252" t="s">
        <v>1221</v>
      </c>
      <c r="I94" s="252" t="s">
        <v>1222</v>
      </c>
      <c r="J94" s="252"/>
      <c r="K94" s="264"/>
    </row>
    <row r="95" spans="2:11" ht="15" customHeight="1">
      <c r="B95" s="273"/>
      <c r="C95" s="252" t="s">
        <v>1223</v>
      </c>
      <c r="D95" s="252"/>
      <c r="E95" s="252"/>
      <c r="F95" s="272" t="s">
        <v>1187</v>
      </c>
      <c r="G95" s="271"/>
      <c r="H95" s="252" t="s">
        <v>1223</v>
      </c>
      <c r="I95" s="252" t="s">
        <v>1222</v>
      </c>
      <c r="J95" s="252"/>
      <c r="K95" s="264"/>
    </row>
    <row r="96" spans="2:11" ht="15" customHeight="1">
      <c r="B96" s="273"/>
      <c r="C96" s="252" t="s">
        <v>43</v>
      </c>
      <c r="D96" s="252"/>
      <c r="E96" s="252"/>
      <c r="F96" s="272" t="s">
        <v>1187</v>
      </c>
      <c r="G96" s="271"/>
      <c r="H96" s="252" t="s">
        <v>1224</v>
      </c>
      <c r="I96" s="252" t="s">
        <v>1222</v>
      </c>
      <c r="J96" s="252"/>
      <c r="K96" s="264"/>
    </row>
    <row r="97" spans="2:11" ht="15" customHeight="1">
      <c r="B97" s="273"/>
      <c r="C97" s="252" t="s">
        <v>53</v>
      </c>
      <c r="D97" s="252"/>
      <c r="E97" s="252"/>
      <c r="F97" s="272" t="s">
        <v>1187</v>
      </c>
      <c r="G97" s="271"/>
      <c r="H97" s="252" t="s">
        <v>1225</v>
      </c>
      <c r="I97" s="252" t="s">
        <v>1222</v>
      </c>
      <c r="J97" s="252"/>
      <c r="K97" s="264"/>
    </row>
    <row r="98" spans="2:11" ht="15" customHeight="1">
      <c r="B98" s="276"/>
      <c r="C98" s="277"/>
      <c r="D98" s="277"/>
      <c r="E98" s="277"/>
      <c r="F98" s="277"/>
      <c r="G98" s="277"/>
      <c r="H98" s="277"/>
      <c r="I98" s="277"/>
      <c r="J98" s="277"/>
      <c r="K98" s="278"/>
    </row>
    <row r="99" spans="2:11" ht="18.7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79"/>
    </row>
    <row r="100" spans="2:1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pans="2:1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pans="2:11" ht="45" customHeight="1">
      <c r="B102" s="263"/>
      <c r="C102" s="375" t="s">
        <v>1226</v>
      </c>
      <c r="D102" s="375"/>
      <c r="E102" s="375"/>
      <c r="F102" s="375"/>
      <c r="G102" s="375"/>
      <c r="H102" s="375"/>
      <c r="I102" s="375"/>
      <c r="J102" s="375"/>
      <c r="K102" s="264"/>
    </row>
    <row r="103" spans="2:11" ht="17.25" customHeight="1">
      <c r="B103" s="263"/>
      <c r="C103" s="265" t="s">
        <v>1181</v>
      </c>
      <c r="D103" s="265"/>
      <c r="E103" s="265"/>
      <c r="F103" s="265" t="s">
        <v>1182</v>
      </c>
      <c r="G103" s="266"/>
      <c r="H103" s="265" t="s">
        <v>59</v>
      </c>
      <c r="I103" s="265" t="s">
        <v>62</v>
      </c>
      <c r="J103" s="265" t="s">
        <v>1183</v>
      </c>
      <c r="K103" s="264"/>
    </row>
    <row r="104" spans="2:11" ht="17.25" customHeight="1">
      <c r="B104" s="263"/>
      <c r="C104" s="267" t="s">
        <v>1184</v>
      </c>
      <c r="D104" s="267"/>
      <c r="E104" s="267"/>
      <c r="F104" s="268" t="s">
        <v>1185</v>
      </c>
      <c r="G104" s="269"/>
      <c r="H104" s="267"/>
      <c r="I104" s="267"/>
      <c r="J104" s="267" t="s">
        <v>1186</v>
      </c>
      <c r="K104" s="264"/>
    </row>
    <row r="105" spans="2:11" ht="5.25" customHeight="1">
      <c r="B105" s="263"/>
      <c r="C105" s="265"/>
      <c r="D105" s="265"/>
      <c r="E105" s="265"/>
      <c r="F105" s="265"/>
      <c r="G105" s="281"/>
      <c r="H105" s="265"/>
      <c r="I105" s="265"/>
      <c r="J105" s="265"/>
      <c r="K105" s="264"/>
    </row>
    <row r="106" spans="2:11" ht="15" customHeight="1">
      <c r="B106" s="263"/>
      <c r="C106" s="252" t="s">
        <v>58</v>
      </c>
      <c r="D106" s="270"/>
      <c r="E106" s="270"/>
      <c r="F106" s="272" t="s">
        <v>1187</v>
      </c>
      <c r="G106" s="281"/>
      <c r="H106" s="252" t="s">
        <v>1227</v>
      </c>
      <c r="I106" s="252" t="s">
        <v>1189</v>
      </c>
      <c r="J106" s="252">
        <v>20</v>
      </c>
      <c r="K106" s="264"/>
    </row>
    <row r="107" spans="2:11" ht="15" customHeight="1">
      <c r="B107" s="263"/>
      <c r="C107" s="252" t="s">
        <v>1190</v>
      </c>
      <c r="D107" s="252"/>
      <c r="E107" s="252"/>
      <c r="F107" s="272" t="s">
        <v>1187</v>
      </c>
      <c r="G107" s="252"/>
      <c r="H107" s="252" t="s">
        <v>1227</v>
      </c>
      <c r="I107" s="252" t="s">
        <v>1189</v>
      </c>
      <c r="J107" s="252">
        <v>120</v>
      </c>
      <c r="K107" s="264"/>
    </row>
    <row r="108" spans="2:11" ht="15" customHeight="1">
      <c r="B108" s="273"/>
      <c r="C108" s="252" t="s">
        <v>1192</v>
      </c>
      <c r="D108" s="252"/>
      <c r="E108" s="252"/>
      <c r="F108" s="272" t="s">
        <v>1193</v>
      </c>
      <c r="G108" s="252"/>
      <c r="H108" s="252" t="s">
        <v>1227</v>
      </c>
      <c r="I108" s="252" t="s">
        <v>1189</v>
      </c>
      <c r="J108" s="252">
        <v>50</v>
      </c>
      <c r="K108" s="264"/>
    </row>
    <row r="109" spans="2:11" ht="15" customHeight="1">
      <c r="B109" s="273"/>
      <c r="C109" s="252" t="s">
        <v>1195</v>
      </c>
      <c r="D109" s="252"/>
      <c r="E109" s="252"/>
      <c r="F109" s="272" t="s">
        <v>1187</v>
      </c>
      <c r="G109" s="252"/>
      <c r="H109" s="252" t="s">
        <v>1227</v>
      </c>
      <c r="I109" s="252" t="s">
        <v>1197</v>
      </c>
      <c r="J109" s="252"/>
      <c r="K109" s="264"/>
    </row>
    <row r="110" spans="2:11" ht="15" customHeight="1">
      <c r="B110" s="273"/>
      <c r="C110" s="252" t="s">
        <v>1206</v>
      </c>
      <c r="D110" s="252"/>
      <c r="E110" s="252"/>
      <c r="F110" s="272" t="s">
        <v>1193</v>
      </c>
      <c r="G110" s="252"/>
      <c r="H110" s="252" t="s">
        <v>1227</v>
      </c>
      <c r="I110" s="252" t="s">
        <v>1189</v>
      </c>
      <c r="J110" s="252">
        <v>50</v>
      </c>
      <c r="K110" s="264"/>
    </row>
    <row r="111" spans="2:11" ht="15" customHeight="1">
      <c r="B111" s="273"/>
      <c r="C111" s="252" t="s">
        <v>1214</v>
      </c>
      <c r="D111" s="252"/>
      <c r="E111" s="252"/>
      <c r="F111" s="272" t="s">
        <v>1193</v>
      </c>
      <c r="G111" s="252"/>
      <c r="H111" s="252" t="s">
        <v>1227</v>
      </c>
      <c r="I111" s="252" t="s">
        <v>1189</v>
      </c>
      <c r="J111" s="252">
        <v>50</v>
      </c>
      <c r="K111" s="264"/>
    </row>
    <row r="112" spans="2:11" ht="15" customHeight="1">
      <c r="B112" s="273"/>
      <c r="C112" s="252" t="s">
        <v>1212</v>
      </c>
      <c r="D112" s="252"/>
      <c r="E112" s="252"/>
      <c r="F112" s="272" t="s">
        <v>1193</v>
      </c>
      <c r="G112" s="252"/>
      <c r="H112" s="252" t="s">
        <v>1227</v>
      </c>
      <c r="I112" s="252" t="s">
        <v>1189</v>
      </c>
      <c r="J112" s="252">
        <v>50</v>
      </c>
      <c r="K112" s="264"/>
    </row>
    <row r="113" spans="2:11" ht="15" customHeight="1">
      <c r="B113" s="273"/>
      <c r="C113" s="252" t="s">
        <v>58</v>
      </c>
      <c r="D113" s="252"/>
      <c r="E113" s="252"/>
      <c r="F113" s="272" t="s">
        <v>1187</v>
      </c>
      <c r="G113" s="252"/>
      <c r="H113" s="252" t="s">
        <v>1228</v>
      </c>
      <c r="I113" s="252" t="s">
        <v>1189</v>
      </c>
      <c r="J113" s="252">
        <v>20</v>
      </c>
      <c r="K113" s="264"/>
    </row>
    <row r="114" spans="2:11" ht="15" customHeight="1">
      <c r="B114" s="273"/>
      <c r="C114" s="252" t="s">
        <v>1229</v>
      </c>
      <c r="D114" s="252"/>
      <c r="E114" s="252"/>
      <c r="F114" s="272" t="s">
        <v>1187</v>
      </c>
      <c r="G114" s="252"/>
      <c r="H114" s="252" t="s">
        <v>1230</v>
      </c>
      <c r="I114" s="252" t="s">
        <v>1189</v>
      </c>
      <c r="J114" s="252">
        <v>120</v>
      </c>
      <c r="K114" s="264"/>
    </row>
    <row r="115" spans="2:11" ht="15" customHeight="1">
      <c r="B115" s="273"/>
      <c r="C115" s="252" t="s">
        <v>43</v>
      </c>
      <c r="D115" s="252"/>
      <c r="E115" s="252"/>
      <c r="F115" s="272" t="s">
        <v>1187</v>
      </c>
      <c r="G115" s="252"/>
      <c r="H115" s="252" t="s">
        <v>1231</v>
      </c>
      <c r="I115" s="252" t="s">
        <v>1222</v>
      </c>
      <c r="J115" s="252"/>
      <c r="K115" s="264"/>
    </row>
    <row r="116" spans="2:11" ht="15" customHeight="1">
      <c r="B116" s="273"/>
      <c r="C116" s="252" t="s">
        <v>53</v>
      </c>
      <c r="D116" s="252"/>
      <c r="E116" s="252"/>
      <c r="F116" s="272" t="s">
        <v>1187</v>
      </c>
      <c r="G116" s="252"/>
      <c r="H116" s="252" t="s">
        <v>1232</v>
      </c>
      <c r="I116" s="252" t="s">
        <v>1222</v>
      </c>
      <c r="J116" s="252"/>
      <c r="K116" s="264"/>
    </row>
    <row r="117" spans="2:11" ht="15" customHeight="1">
      <c r="B117" s="273"/>
      <c r="C117" s="252" t="s">
        <v>62</v>
      </c>
      <c r="D117" s="252"/>
      <c r="E117" s="252"/>
      <c r="F117" s="272" t="s">
        <v>1187</v>
      </c>
      <c r="G117" s="252"/>
      <c r="H117" s="252" t="s">
        <v>1233</v>
      </c>
      <c r="I117" s="252" t="s">
        <v>1234</v>
      </c>
      <c r="J117" s="252"/>
      <c r="K117" s="264"/>
    </row>
    <row r="118" spans="2:11" ht="15" customHeight="1">
      <c r="B118" s="276"/>
      <c r="C118" s="282"/>
      <c r="D118" s="282"/>
      <c r="E118" s="282"/>
      <c r="F118" s="282"/>
      <c r="G118" s="282"/>
      <c r="H118" s="282"/>
      <c r="I118" s="282"/>
      <c r="J118" s="282"/>
      <c r="K118" s="278"/>
    </row>
    <row r="119" spans="2:11" ht="18.75" customHeight="1">
      <c r="B119" s="283"/>
      <c r="C119" s="249"/>
      <c r="D119" s="249"/>
      <c r="E119" s="249"/>
      <c r="F119" s="284"/>
      <c r="G119" s="249"/>
      <c r="H119" s="249"/>
      <c r="I119" s="249"/>
      <c r="J119" s="249"/>
      <c r="K119" s="283"/>
    </row>
    <row r="120" spans="2:1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2:11" ht="7.5" customHeight="1">
      <c r="B121" s="285"/>
      <c r="C121" s="286"/>
      <c r="D121" s="286"/>
      <c r="E121" s="286"/>
      <c r="F121" s="286"/>
      <c r="G121" s="286"/>
      <c r="H121" s="286"/>
      <c r="I121" s="286"/>
      <c r="J121" s="286"/>
      <c r="K121" s="287"/>
    </row>
    <row r="122" spans="2:11" ht="45" customHeight="1">
      <c r="B122" s="288"/>
      <c r="C122" s="373" t="s">
        <v>1235</v>
      </c>
      <c r="D122" s="373"/>
      <c r="E122" s="373"/>
      <c r="F122" s="373"/>
      <c r="G122" s="373"/>
      <c r="H122" s="373"/>
      <c r="I122" s="373"/>
      <c r="J122" s="373"/>
      <c r="K122" s="289"/>
    </row>
    <row r="123" spans="2:11" ht="17.25" customHeight="1">
      <c r="B123" s="290"/>
      <c r="C123" s="265" t="s">
        <v>1181</v>
      </c>
      <c r="D123" s="265"/>
      <c r="E123" s="265"/>
      <c r="F123" s="265" t="s">
        <v>1182</v>
      </c>
      <c r="G123" s="266"/>
      <c r="H123" s="265" t="s">
        <v>59</v>
      </c>
      <c r="I123" s="265" t="s">
        <v>62</v>
      </c>
      <c r="J123" s="265" t="s">
        <v>1183</v>
      </c>
      <c r="K123" s="291"/>
    </row>
    <row r="124" spans="2:11" ht="17.25" customHeight="1">
      <c r="B124" s="290"/>
      <c r="C124" s="267" t="s">
        <v>1184</v>
      </c>
      <c r="D124" s="267"/>
      <c r="E124" s="267"/>
      <c r="F124" s="268" t="s">
        <v>1185</v>
      </c>
      <c r="G124" s="269"/>
      <c r="H124" s="267"/>
      <c r="I124" s="267"/>
      <c r="J124" s="267" t="s">
        <v>1186</v>
      </c>
      <c r="K124" s="291"/>
    </row>
    <row r="125" spans="2:11" ht="5.25" customHeight="1">
      <c r="B125" s="292"/>
      <c r="C125" s="270"/>
      <c r="D125" s="270"/>
      <c r="E125" s="270"/>
      <c r="F125" s="270"/>
      <c r="G125" s="252"/>
      <c r="H125" s="270"/>
      <c r="I125" s="270"/>
      <c r="J125" s="270"/>
      <c r="K125" s="293"/>
    </row>
    <row r="126" spans="2:11" ht="15" customHeight="1">
      <c r="B126" s="292"/>
      <c r="C126" s="252" t="s">
        <v>1190</v>
      </c>
      <c r="D126" s="270"/>
      <c r="E126" s="270"/>
      <c r="F126" s="272" t="s">
        <v>1187</v>
      </c>
      <c r="G126" s="252"/>
      <c r="H126" s="252" t="s">
        <v>1227</v>
      </c>
      <c r="I126" s="252" t="s">
        <v>1189</v>
      </c>
      <c r="J126" s="252">
        <v>120</v>
      </c>
      <c r="K126" s="294"/>
    </row>
    <row r="127" spans="2:11" ht="15" customHeight="1">
      <c r="B127" s="292"/>
      <c r="C127" s="252" t="s">
        <v>1236</v>
      </c>
      <c r="D127" s="252"/>
      <c r="E127" s="252"/>
      <c r="F127" s="272" t="s">
        <v>1187</v>
      </c>
      <c r="G127" s="252"/>
      <c r="H127" s="252" t="s">
        <v>1237</v>
      </c>
      <c r="I127" s="252" t="s">
        <v>1189</v>
      </c>
      <c r="J127" s="252" t="s">
        <v>1238</v>
      </c>
      <c r="K127" s="294"/>
    </row>
    <row r="128" spans="2:11" ht="15" customHeight="1">
      <c r="B128" s="292"/>
      <c r="C128" s="252" t="s">
        <v>90</v>
      </c>
      <c r="D128" s="252"/>
      <c r="E128" s="252"/>
      <c r="F128" s="272" t="s">
        <v>1187</v>
      </c>
      <c r="G128" s="252"/>
      <c r="H128" s="252" t="s">
        <v>1239</v>
      </c>
      <c r="I128" s="252" t="s">
        <v>1189</v>
      </c>
      <c r="J128" s="252" t="s">
        <v>1238</v>
      </c>
      <c r="K128" s="294"/>
    </row>
    <row r="129" spans="2:11" ht="15" customHeight="1">
      <c r="B129" s="292"/>
      <c r="C129" s="252" t="s">
        <v>1198</v>
      </c>
      <c r="D129" s="252"/>
      <c r="E129" s="252"/>
      <c r="F129" s="272" t="s">
        <v>1193</v>
      </c>
      <c r="G129" s="252"/>
      <c r="H129" s="252" t="s">
        <v>1199</v>
      </c>
      <c r="I129" s="252" t="s">
        <v>1189</v>
      </c>
      <c r="J129" s="252">
        <v>15</v>
      </c>
      <c r="K129" s="294"/>
    </row>
    <row r="130" spans="2:11" ht="15" customHeight="1">
      <c r="B130" s="292"/>
      <c r="C130" s="274" t="s">
        <v>1200</v>
      </c>
      <c r="D130" s="274"/>
      <c r="E130" s="274"/>
      <c r="F130" s="275" t="s">
        <v>1193</v>
      </c>
      <c r="G130" s="274"/>
      <c r="H130" s="274" t="s">
        <v>1201</v>
      </c>
      <c r="I130" s="274" t="s">
        <v>1189</v>
      </c>
      <c r="J130" s="274">
        <v>15</v>
      </c>
      <c r="K130" s="294"/>
    </row>
    <row r="131" spans="2:11" ht="15" customHeight="1">
      <c r="B131" s="292"/>
      <c r="C131" s="274" t="s">
        <v>1202</v>
      </c>
      <c r="D131" s="274"/>
      <c r="E131" s="274"/>
      <c r="F131" s="275" t="s">
        <v>1193</v>
      </c>
      <c r="G131" s="274"/>
      <c r="H131" s="274" t="s">
        <v>1203</v>
      </c>
      <c r="I131" s="274" t="s">
        <v>1189</v>
      </c>
      <c r="J131" s="274">
        <v>20</v>
      </c>
      <c r="K131" s="294"/>
    </row>
    <row r="132" spans="2:11" ht="15" customHeight="1">
      <c r="B132" s="292"/>
      <c r="C132" s="274" t="s">
        <v>1204</v>
      </c>
      <c r="D132" s="274"/>
      <c r="E132" s="274"/>
      <c r="F132" s="275" t="s">
        <v>1193</v>
      </c>
      <c r="G132" s="274"/>
      <c r="H132" s="274" t="s">
        <v>1205</v>
      </c>
      <c r="I132" s="274" t="s">
        <v>1189</v>
      </c>
      <c r="J132" s="274">
        <v>20</v>
      </c>
      <c r="K132" s="294"/>
    </row>
    <row r="133" spans="2:11" ht="15" customHeight="1">
      <c r="B133" s="292"/>
      <c r="C133" s="252" t="s">
        <v>1192</v>
      </c>
      <c r="D133" s="252"/>
      <c r="E133" s="252"/>
      <c r="F133" s="272" t="s">
        <v>1193</v>
      </c>
      <c r="G133" s="252"/>
      <c r="H133" s="252" t="s">
        <v>1227</v>
      </c>
      <c r="I133" s="252" t="s">
        <v>1189</v>
      </c>
      <c r="J133" s="252">
        <v>50</v>
      </c>
      <c r="K133" s="294"/>
    </row>
    <row r="134" spans="2:11" ht="15" customHeight="1">
      <c r="B134" s="292"/>
      <c r="C134" s="252" t="s">
        <v>1206</v>
      </c>
      <c r="D134" s="252"/>
      <c r="E134" s="252"/>
      <c r="F134" s="272" t="s">
        <v>1193</v>
      </c>
      <c r="G134" s="252"/>
      <c r="H134" s="252" t="s">
        <v>1227</v>
      </c>
      <c r="I134" s="252" t="s">
        <v>1189</v>
      </c>
      <c r="J134" s="252">
        <v>50</v>
      </c>
      <c r="K134" s="294"/>
    </row>
    <row r="135" spans="2:11" ht="15" customHeight="1">
      <c r="B135" s="292"/>
      <c r="C135" s="252" t="s">
        <v>1212</v>
      </c>
      <c r="D135" s="252"/>
      <c r="E135" s="252"/>
      <c r="F135" s="272" t="s">
        <v>1193</v>
      </c>
      <c r="G135" s="252"/>
      <c r="H135" s="252" t="s">
        <v>1227</v>
      </c>
      <c r="I135" s="252" t="s">
        <v>1189</v>
      </c>
      <c r="J135" s="252">
        <v>50</v>
      </c>
      <c r="K135" s="294"/>
    </row>
    <row r="136" spans="2:11" ht="15" customHeight="1">
      <c r="B136" s="292"/>
      <c r="C136" s="252" t="s">
        <v>1214</v>
      </c>
      <c r="D136" s="252"/>
      <c r="E136" s="252"/>
      <c r="F136" s="272" t="s">
        <v>1193</v>
      </c>
      <c r="G136" s="252"/>
      <c r="H136" s="252" t="s">
        <v>1227</v>
      </c>
      <c r="I136" s="252" t="s">
        <v>1189</v>
      </c>
      <c r="J136" s="252">
        <v>50</v>
      </c>
      <c r="K136" s="294"/>
    </row>
    <row r="137" spans="2:11" ht="15" customHeight="1">
      <c r="B137" s="292"/>
      <c r="C137" s="252" t="s">
        <v>1215</v>
      </c>
      <c r="D137" s="252"/>
      <c r="E137" s="252"/>
      <c r="F137" s="272" t="s">
        <v>1193</v>
      </c>
      <c r="G137" s="252"/>
      <c r="H137" s="252" t="s">
        <v>1240</v>
      </c>
      <c r="I137" s="252" t="s">
        <v>1189</v>
      </c>
      <c r="J137" s="252">
        <v>255</v>
      </c>
      <c r="K137" s="294"/>
    </row>
    <row r="138" spans="2:11" ht="15" customHeight="1">
      <c r="B138" s="292"/>
      <c r="C138" s="252" t="s">
        <v>1217</v>
      </c>
      <c r="D138" s="252"/>
      <c r="E138" s="252"/>
      <c r="F138" s="272" t="s">
        <v>1187</v>
      </c>
      <c r="G138" s="252"/>
      <c r="H138" s="252" t="s">
        <v>1241</v>
      </c>
      <c r="I138" s="252" t="s">
        <v>1219</v>
      </c>
      <c r="J138" s="252"/>
      <c r="K138" s="294"/>
    </row>
    <row r="139" spans="2:11" ht="15" customHeight="1">
      <c r="B139" s="292"/>
      <c r="C139" s="252" t="s">
        <v>1220</v>
      </c>
      <c r="D139" s="252"/>
      <c r="E139" s="252"/>
      <c r="F139" s="272" t="s">
        <v>1187</v>
      </c>
      <c r="G139" s="252"/>
      <c r="H139" s="252" t="s">
        <v>1242</v>
      </c>
      <c r="I139" s="252" t="s">
        <v>1222</v>
      </c>
      <c r="J139" s="252"/>
      <c r="K139" s="294"/>
    </row>
    <row r="140" spans="2:11" ht="15" customHeight="1">
      <c r="B140" s="292"/>
      <c r="C140" s="252" t="s">
        <v>1223</v>
      </c>
      <c r="D140" s="252"/>
      <c r="E140" s="252"/>
      <c r="F140" s="272" t="s">
        <v>1187</v>
      </c>
      <c r="G140" s="252"/>
      <c r="H140" s="252" t="s">
        <v>1223</v>
      </c>
      <c r="I140" s="252" t="s">
        <v>1222</v>
      </c>
      <c r="J140" s="252"/>
      <c r="K140" s="294"/>
    </row>
    <row r="141" spans="2:11" ht="15" customHeight="1">
      <c r="B141" s="292"/>
      <c r="C141" s="252" t="s">
        <v>43</v>
      </c>
      <c r="D141" s="252"/>
      <c r="E141" s="252"/>
      <c r="F141" s="272" t="s">
        <v>1187</v>
      </c>
      <c r="G141" s="252"/>
      <c r="H141" s="252" t="s">
        <v>1243</v>
      </c>
      <c r="I141" s="252" t="s">
        <v>1222</v>
      </c>
      <c r="J141" s="252"/>
      <c r="K141" s="294"/>
    </row>
    <row r="142" spans="2:11" ht="15" customHeight="1">
      <c r="B142" s="292"/>
      <c r="C142" s="252" t="s">
        <v>1244</v>
      </c>
      <c r="D142" s="252"/>
      <c r="E142" s="252"/>
      <c r="F142" s="272" t="s">
        <v>1187</v>
      </c>
      <c r="G142" s="252"/>
      <c r="H142" s="252" t="s">
        <v>1245</v>
      </c>
      <c r="I142" s="252" t="s">
        <v>1222</v>
      </c>
      <c r="J142" s="252"/>
      <c r="K142" s="294"/>
    </row>
    <row r="143" spans="2:1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ht="18.75" customHeight="1">
      <c r="B144" s="249"/>
      <c r="C144" s="249"/>
      <c r="D144" s="249"/>
      <c r="E144" s="249"/>
      <c r="F144" s="284"/>
      <c r="G144" s="249"/>
      <c r="H144" s="249"/>
      <c r="I144" s="249"/>
      <c r="J144" s="249"/>
      <c r="K144" s="249"/>
    </row>
    <row r="145" spans="2:1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pans="2:1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pans="2:11" ht="45" customHeight="1">
      <c r="B147" s="263"/>
      <c r="C147" s="375" t="s">
        <v>1246</v>
      </c>
      <c r="D147" s="375"/>
      <c r="E147" s="375"/>
      <c r="F147" s="375"/>
      <c r="G147" s="375"/>
      <c r="H147" s="375"/>
      <c r="I147" s="375"/>
      <c r="J147" s="375"/>
      <c r="K147" s="264"/>
    </row>
    <row r="148" spans="2:11" ht="17.25" customHeight="1">
      <c r="B148" s="263"/>
      <c r="C148" s="265" t="s">
        <v>1181</v>
      </c>
      <c r="D148" s="265"/>
      <c r="E148" s="265"/>
      <c r="F148" s="265" t="s">
        <v>1182</v>
      </c>
      <c r="G148" s="266"/>
      <c r="H148" s="265" t="s">
        <v>59</v>
      </c>
      <c r="I148" s="265" t="s">
        <v>62</v>
      </c>
      <c r="J148" s="265" t="s">
        <v>1183</v>
      </c>
      <c r="K148" s="264"/>
    </row>
    <row r="149" spans="2:11" ht="17.25" customHeight="1">
      <c r="B149" s="263"/>
      <c r="C149" s="267" t="s">
        <v>1184</v>
      </c>
      <c r="D149" s="267"/>
      <c r="E149" s="267"/>
      <c r="F149" s="268" t="s">
        <v>1185</v>
      </c>
      <c r="G149" s="269"/>
      <c r="H149" s="267"/>
      <c r="I149" s="267"/>
      <c r="J149" s="267" t="s">
        <v>1186</v>
      </c>
      <c r="K149" s="264"/>
    </row>
    <row r="150" spans="2:11" ht="5.25" customHeight="1">
      <c r="B150" s="273"/>
      <c r="C150" s="270"/>
      <c r="D150" s="270"/>
      <c r="E150" s="270"/>
      <c r="F150" s="270"/>
      <c r="G150" s="271"/>
      <c r="H150" s="270"/>
      <c r="I150" s="270"/>
      <c r="J150" s="270"/>
      <c r="K150" s="294"/>
    </row>
    <row r="151" spans="2:11" ht="15" customHeight="1">
      <c r="B151" s="273"/>
      <c r="C151" s="298" t="s">
        <v>1190</v>
      </c>
      <c r="D151" s="252"/>
      <c r="E151" s="252"/>
      <c r="F151" s="299" t="s">
        <v>1187</v>
      </c>
      <c r="G151" s="252"/>
      <c r="H151" s="298" t="s">
        <v>1227</v>
      </c>
      <c r="I151" s="298" t="s">
        <v>1189</v>
      </c>
      <c r="J151" s="298">
        <v>120</v>
      </c>
      <c r="K151" s="294"/>
    </row>
    <row r="152" spans="2:11" ht="15" customHeight="1">
      <c r="B152" s="273"/>
      <c r="C152" s="298" t="s">
        <v>1236</v>
      </c>
      <c r="D152" s="252"/>
      <c r="E152" s="252"/>
      <c r="F152" s="299" t="s">
        <v>1187</v>
      </c>
      <c r="G152" s="252"/>
      <c r="H152" s="298" t="s">
        <v>1247</v>
      </c>
      <c r="I152" s="298" t="s">
        <v>1189</v>
      </c>
      <c r="J152" s="298" t="s">
        <v>1238</v>
      </c>
      <c r="K152" s="294"/>
    </row>
    <row r="153" spans="2:11" ht="15" customHeight="1">
      <c r="B153" s="273"/>
      <c r="C153" s="298" t="s">
        <v>90</v>
      </c>
      <c r="D153" s="252"/>
      <c r="E153" s="252"/>
      <c r="F153" s="299" t="s">
        <v>1187</v>
      </c>
      <c r="G153" s="252"/>
      <c r="H153" s="298" t="s">
        <v>1248</v>
      </c>
      <c r="I153" s="298" t="s">
        <v>1189</v>
      </c>
      <c r="J153" s="298" t="s">
        <v>1238</v>
      </c>
      <c r="K153" s="294"/>
    </row>
    <row r="154" spans="2:11" ht="15" customHeight="1">
      <c r="B154" s="273"/>
      <c r="C154" s="298" t="s">
        <v>1192</v>
      </c>
      <c r="D154" s="252"/>
      <c r="E154" s="252"/>
      <c r="F154" s="299" t="s">
        <v>1193</v>
      </c>
      <c r="G154" s="252"/>
      <c r="H154" s="298" t="s">
        <v>1227</v>
      </c>
      <c r="I154" s="298" t="s">
        <v>1189</v>
      </c>
      <c r="J154" s="298">
        <v>50</v>
      </c>
      <c r="K154" s="294"/>
    </row>
    <row r="155" spans="2:11" ht="15" customHeight="1">
      <c r="B155" s="273"/>
      <c r="C155" s="298" t="s">
        <v>1195</v>
      </c>
      <c r="D155" s="252"/>
      <c r="E155" s="252"/>
      <c r="F155" s="299" t="s">
        <v>1187</v>
      </c>
      <c r="G155" s="252"/>
      <c r="H155" s="298" t="s">
        <v>1227</v>
      </c>
      <c r="I155" s="298" t="s">
        <v>1197</v>
      </c>
      <c r="J155" s="298"/>
      <c r="K155" s="294"/>
    </row>
    <row r="156" spans="2:11" ht="15" customHeight="1">
      <c r="B156" s="273"/>
      <c r="C156" s="298" t="s">
        <v>1206</v>
      </c>
      <c r="D156" s="252"/>
      <c r="E156" s="252"/>
      <c r="F156" s="299" t="s">
        <v>1193</v>
      </c>
      <c r="G156" s="252"/>
      <c r="H156" s="298" t="s">
        <v>1227</v>
      </c>
      <c r="I156" s="298" t="s">
        <v>1189</v>
      </c>
      <c r="J156" s="298">
        <v>50</v>
      </c>
      <c r="K156" s="294"/>
    </row>
    <row r="157" spans="2:11" ht="15" customHeight="1">
      <c r="B157" s="273"/>
      <c r="C157" s="298" t="s">
        <v>1214</v>
      </c>
      <c r="D157" s="252"/>
      <c r="E157" s="252"/>
      <c r="F157" s="299" t="s">
        <v>1193</v>
      </c>
      <c r="G157" s="252"/>
      <c r="H157" s="298" t="s">
        <v>1227</v>
      </c>
      <c r="I157" s="298" t="s">
        <v>1189</v>
      </c>
      <c r="J157" s="298">
        <v>50</v>
      </c>
      <c r="K157" s="294"/>
    </row>
    <row r="158" spans="2:11" ht="15" customHeight="1">
      <c r="B158" s="273"/>
      <c r="C158" s="298" t="s">
        <v>1212</v>
      </c>
      <c r="D158" s="252"/>
      <c r="E158" s="252"/>
      <c r="F158" s="299" t="s">
        <v>1193</v>
      </c>
      <c r="G158" s="252"/>
      <c r="H158" s="298" t="s">
        <v>1227</v>
      </c>
      <c r="I158" s="298" t="s">
        <v>1189</v>
      </c>
      <c r="J158" s="298">
        <v>50</v>
      </c>
      <c r="K158" s="294"/>
    </row>
    <row r="159" spans="2:11" ht="15" customHeight="1">
      <c r="B159" s="273"/>
      <c r="C159" s="298" t="s">
        <v>126</v>
      </c>
      <c r="D159" s="252"/>
      <c r="E159" s="252"/>
      <c r="F159" s="299" t="s">
        <v>1187</v>
      </c>
      <c r="G159" s="252"/>
      <c r="H159" s="298" t="s">
        <v>1249</v>
      </c>
      <c r="I159" s="298" t="s">
        <v>1189</v>
      </c>
      <c r="J159" s="298" t="s">
        <v>1250</v>
      </c>
      <c r="K159" s="294"/>
    </row>
    <row r="160" spans="2:11" ht="15" customHeight="1">
      <c r="B160" s="273"/>
      <c r="C160" s="298" t="s">
        <v>1251</v>
      </c>
      <c r="D160" s="252"/>
      <c r="E160" s="252"/>
      <c r="F160" s="299" t="s">
        <v>1187</v>
      </c>
      <c r="G160" s="252"/>
      <c r="H160" s="298" t="s">
        <v>1252</v>
      </c>
      <c r="I160" s="298" t="s">
        <v>1222</v>
      </c>
      <c r="J160" s="298"/>
      <c r="K160" s="294"/>
    </row>
    <row r="161" spans="2:11" ht="15" customHeight="1">
      <c r="B161" s="300"/>
      <c r="C161" s="282"/>
      <c r="D161" s="282"/>
      <c r="E161" s="282"/>
      <c r="F161" s="282"/>
      <c r="G161" s="282"/>
      <c r="H161" s="282"/>
      <c r="I161" s="282"/>
      <c r="J161" s="282"/>
      <c r="K161" s="301"/>
    </row>
    <row r="162" spans="2:11" ht="18.75" customHeight="1">
      <c r="B162" s="249"/>
      <c r="C162" s="252"/>
      <c r="D162" s="252"/>
      <c r="E162" s="252"/>
      <c r="F162" s="272"/>
      <c r="G162" s="252"/>
      <c r="H162" s="252"/>
      <c r="I162" s="252"/>
      <c r="J162" s="252"/>
      <c r="K162" s="249"/>
    </row>
    <row r="163" spans="2:11" ht="18.75" customHeight="1"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</row>
    <row r="164" spans="2:11" ht="7.5" customHeight="1">
      <c r="B164" s="241"/>
      <c r="C164" s="242"/>
      <c r="D164" s="242"/>
      <c r="E164" s="242"/>
      <c r="F164" s="242"/>
      <c r="G164" s="242"/>
      <c r="H164" s="242"/>
      <c r="I164" s="242"/>
      <c r="J164" s="242"/>
      <c r="K164" s="243"/>
    </row>
    <row r="165" spans="2:11" ht="45" customHeight="1">
      <c r="B165" s="244"/>
      <c r="C165" s="373" t="s">
        <v>1253</v>
      </c>
      <c r="D165" s="373"/>
      <c r="E165" s="373"/>
      <c r="F165" s="373"/>
      <c r="G165" s="373"/>
      <c r="H165" s="373"/>
      <c r="I165" s="373"/>
      <c r="J165" s="373"/>
      <c r="K165" s="245"/>
    </row>
    <row r="166" spans="2:11" ht="17.25" customHeight="1">
      <c r="B166" s="244"/>
      <c r="C166" s="265" t="s">
        <v>1181</v>
      </c>
      <c r="D166" s="265"/>
      <c r="E166" s="265"/>
      <c r="F166" s="265" t="s">
        <v>1182</v>
      </c>
      <c r="G166" s="302"/>
      <c r="H166" s="303" t="s">
        <v>59</v>
      </c>
      <c r="I166" s="303" t="s">
        <v>62</v>
      </c>
      <c r="J166" s="265" t="s">
        <v>1183</v>
      </c>
      <c r="K166" s="245"/>
    </row>
    <row r="167" spans="2:11" ht="17.25" customHeight="1">
      <c r="B167" s="246"/>
      <c r="C167" s="267" t="s">
        <v>1184</v>
      </c>
      <c r="D167" s="267"/>
      <c r="E167" s="267"/>
      <c r="F167" s="268" t="s">
        <v>1185</v>
      </c>
      <c r="G167" s="304"/>
      <c r="H167" s="305"/>
      <c r="I167" s="305"/>
      <c r="J167" s="267" t="s">
        <v>1186</v>
      </c>
      <c r="K167" s="247"/>
    </row>
    <row r="168" spans="2:11" ht="5.25" customHeight="1">
      <c r="B168" s="273"/>
      <c r="C168" s="270"/>
      <c r="D168" s="270"/>
      <c r="E168" s="270"/>
      <c r="F168" s="270"/>
      <c r="G168" s="271"/>
      <c r="H168" s="270"/>
      <c r="I168" s="270"/>
      <c r="J168" s="270"/>
      <c r="K168" s="294"/>
    </row>
    <row r="169" spans="2:11" ht="15" customHeight="1">
      <c r="B169" s="273"/>
      <c r="C169" s="252" t="s">
        <v>1190</v>
      </c>
      <c r="D169" s="252"/>
      <c r="E169" s="252"/>
      <c r="F169" s="272" t="s">
        <v>1187</v>
      </c>
      <c r="G169" s="252"/>
      <c r="H169" s="252" t="s">
        <v>1227</v>
      </c>
      <c r="I169" s="252" t="s">
        <v>1189</v>
      </c>
      <c r="J169" s="252">
        <v>120</v>
      </c>
      <c r="K169" s="294"/>
    </row>
    <row r="170" spans="2:11" ht="15" customHeight="1">
      <c r="B170" s="273"/>
      <c r="C170" s="252" t="s">
        <v>1236</v>
      </c>
      <c r="D170" s="252"/>
      <c r="E170" s="252"/>
      <c r="F170" s="272" t="s">
        <v>1187</v>
      </c>
      <c r="G170" s="252"/>
      <c r="H170" s="252" t="s">
        <v>1237</v>
      </c>
      <c r="I170" s="252" t="s">
        <v>1189</v>
      </c>
      <c r="J170" s="252" t="s">
        <v>1238</v>
      </c>
      <c r="K170" s="294"/>
    </row>
    <row r="171" spans="2:11" ht="15" customHeight="1">
      <c r="B171" s="273"/>
      <c r="C171" s="252" t="s">
        <v>90</v>
      </c>
      <c r="D171" s="252"/>
      <c r="E171" s="252"/>
      <c r="F171" s="272" t="s">
        <v>1187</v>
      </c>
      <c r="G171" s="252"/>
      <c r="H171" s="252" t="s">
        <v>1254</v>
      </c>
      <c r="I171" s="252" t="s">
        <v>1189</v>
      </c>
      <c r="J171" s="252" t="s">
        <v>1238</v>
      </c>
      <c r="K171" s="294"/>
    </row>
    <row r="172" spans="2:11" ht="15" customHeight="1">
      <c r="B172" s="273"/>
      <c r="C172" s="252" t="s">
        <v>1192</v>
      </c>
      <c r="D172" s="252"/>
      <c r="E172" s="252"/>
      <c r="F172" s="272" t="s">
        <v>1193</v>
      </c>
      <c r="G172" s="252"/>
      <c r="H172" s="252" t="s">
        <v>1254</v>
      </c>
      <c r="I172" s="252" t="s">
        <v>1189</v>
      </c>
      <c r="J172" s="252">
        <v>50</v>
      </c>
      <c r="K172" s="294"/>
    </row>
    <row r="173" spans="2:11" ht="15" customHeight="1">
      <c r="B173" s="273"/>
      <c r="C173" s="252" t="s">
        <v>1195</v>
      </c>
      <c r="D173" s="252"/>
      <c r="E173" s="252"/>
      <c r="F173" s="272" t="s">
        <v>1187</v>
      </c>
      <c r="G173" s="252"/>
      <c r="H173" s="252" t="s">
        <v>1254</v>
      </c>
      <c r="I173" s="252" t="s">
        <v>1197</v>
      </c>
      <c r="J173" s="252"/>
      <c r="K173" s="294"/>
    </row>
    <row r="174" spans="2:11" ht="15" customHeight="1">
      <c r="B174" s="273"/>
      <c r="C174" s="252" t="s">
        <v>1206</v>
      </c>
      <c r="D174" s="252"/>
      <c r="E174" s="252"/>
      <c r="F174" s="272" t="s">
        <v>1193</v>
      </c>
      <c r="G174" s="252"/>
      <c r="H174" s="252" t="s">
        <v>1254</v>
      </c>
      <c r="I174" s="252" t="s">
        <v>1189</v>
      </c>
      <c r="J174" s="252">
        <v>50</v>
      </c>
      <c r="K174" s="294"/>
    </row>
    <row r="175" spans="2:11" ht="15" customHeight="1">
      <c r="B175" s="273"/>
      <c r="C175" s="252" t="s">
        <v>1214</v>
      </c>
      <c r="D175" s="252"/>
      <c r="E175" s="252"/>
      <c r="F175" s="272" t="s">
        <v>1193</v>
      </c>
      <c r="G175" s="252"/>
      <c r="H175" s="252" t="s">
        <v>1254</v>
      </c>
      <c r="I175" s="252" t="s">
        <v>1189</v>
      </c>
      <c r="J175" s="252">
        <v>50</v>
      </c>
      <c r="K175" s="294"/>
    </row>
    <row r="176" spans="2:11" ht="15" customHeight="1">
      <c r="B176" s="273"/>
      <c r="C176" s="252" t="s">
        <v>1212</v>
      </c>
      <c r="D176" s="252"/>
      <c r="E176" s="252"/>
      <c r="F176" s="272" t="s">
        <v>1193</v>
      </c>
      <c r="G176" s="252"/>
      <c r="H176" s="252" t="s">
        <v>1254</v>
      </c>
      <c r="I176" s="252" t="s">
        <v>1189</v>
      </c>
      <c r="J176" s="252">
        <v>50</v>
      </c>
      <c r="K176" s="294"/>
    </row>
    <row r="177" spans="2:11" ht="15" customHeight="1">
      <c r="B177" s="273"/>
      <c r="C177" s="252" t="s">
        <v>138</v>
      </c>
      <c r="D177" s="252"/>
      <c r="E177" s="252"/>
      <c r="F177" s="272" t="s">
        <v>1187</v>
      </c>
      <c r="G177" s="252"/>
      <c r="H177" s="252" t="s">
        <v>1255</v>
      </c>
      <c r="I177" s="252" t="s">
        <v>1256</v>
      </c>
      <c r="J177" s="252"/>
      <c r="K177" s="294"/>
    </row>
    <row r="178" spans="2:11" ht="15" customHeight="1">
      <c r="B178" s="273"/>
      <c r="C178" s="252" t="s">
        <v>62</v>
      </c>
      <c r="D178" s="252"/>
      <c r="E178" s="252"/>
      <c r="F178" s="272" t="s">
        <v>1187</v>
      </c>
      <c r="G178" s="252"/>
      <c r="H178" s="252" t="s">
        <v>1257</v>
      </c>
      <c r="I178" s="252" t="s">
        <v>1258</v>
      </c>
      <c r="J178" s="252">
        <v>1</v>
      </c>
      <c r="K178" s="294"/>
    </row>
    <row r="179" spans="2:11" ht="15" customHeight="1">
      <c r="B179" s="273"/>
      <c r="C179" s="252" t="s">
        <v>58</v>
      </c>
      <c r="D179" s="252"/>
      <c r="E179" s="252"/>
      <c r="F179" s="272" t="s">
        <v>1187</v>
      </c>
      <c r="G179" s="252"/>
      <c r="H179" s="252" t="s">
        <v>1259</v>
      </c>
      <c r="I179" s="252" t="s">
        <v>1189</v>
      </c>
      <c r="J179" s="252">
        <v>20</v>
      </c>
      <c r="K179" s="294"/>
    </row>
    <row r="180" spans="2:11" ht="15" customHeight="1">
      <c r="B180" s="273"/>
      <c r="C180" s="252" t="s">
        <v>59</v>
      </c>
      <c r="D180" s="252"/>
      <c r="E180" s="252"/>
      <c r="F180" s="272" t="s">
        <v>1187</v>
      </c>
      <c r="G180" s="252"/>
      <c r="H180" s="252" t="s">
        <v>1260</v>
      </c>
      <c r="I180" s="252" t="s">
        <v>1189</v>
      </c>
      <c r="J180" s="252">
        <v>255</v>
      </c>
      <c r="K180" s="294"/>
    </row>
    <row r="181" spans="2:11" ht="15" customHeight="1">
      <c r="B181" s="273"/>
      <c r="C181" s="252" t="s">
        <v>139</v>
      </c>
      <c r="D181" s="252"/>
      <c r="E181" s="252"/>
      <c r="F181" s="272" t="s">
        <v>1187</v>
      </c>
      <c r="G181" s="252"/>
      <c r="H181" s="252" t="s">
        <v>1151</v>
      </c>
      <c r="I181" s="252" t="s">
        <v>1189</v>
      </c>
      <c r="J181" s="252">
        <v>10</v>
      </c>
      <c r="K181" s="294"/>
    </row>
    <row r="182" spans="2:11" ht="15" customHeight="1">
      <c r="B182" s="273"/>
      <c r="C182" s="252" t="s">
        <v>140</v>
      </c>
      <c r="D182" s="252"/>
      <c r="E182" s="252"/>
      <c r="F182" s="272" t="s">
        <v>1187</v>
      </c>
      <c r="G182" s="252"/>
      <c r="H182" s="252" t="s">
        <v>1261</v>
      </c>
      <c r="I182" s="252" t="s">
        <v>1222</v>
      </c>
      <c r="J182" s="252"/>
      <c r="K182" s="294"/>
    </row>
    <row r="183" spans="2:11" ht="15" customHeight="1">
      <c r="B183" s="273"/>
      <c r="C183" s="252" t="s">
        <v>1262</v>
      </c>
      <c r="D183" s="252"/>
      <c r="E183" s="252"/>
      <c r="F183" s="272" t="s">
        <v>1187</v>
      </c>
      <c r="G183" s="252"/>
      <c r="H183" s="252" t="s">
        <v>1263</v>
      </c>
      <c r="I183" s="252" t="s">
        <v>1222</v>
      </c>
      <c r="J183" s="252"/>
      <c r="K183" s="294"/>
    </row>
    <row r="184" spans="2:11" ht="15" customHeight="1">
      <c r="B184" s="273"/>
      <c r="C184" s="252" t="s">
        <v>1251</v>
      </c>
      <c r="D184" s="252"/>
      <c r="E184" s="252"/>
      <c r="F184" s="272" t="s">
        <v>1187</v>
      </c>
      <c r="G184" s="252"/>
      <c r="H184" s="252" t="s">
        <v>1264</v>
      </c>
      <c r="I184" s="252" t="s">
        <v>1222</v>
      </c>
      <c r="J184" s="252"/>
      <c r="K184" s="294"/>
    </row>
    <row r="185" spans="2:11" ht="15" customHeight="1">
      <c r="B185" s="273"/>
      <c r="C185" s="252" t="s">
        <v>142</v>
      </c>
      <c r="D185" s="252"/>
      <c r="E185" s="252"/>
      <c r="F185" s="272" t="s">
        <v>1193</v>
      </c>
      <c r="G185" s="252"/>
      <c r="H185" s="252" t="s">
        <v>1265</v>
      </c>
      <c r="I185" s="252" t="s">
        <v>1189</v>
      </c>
      <c r="J185" s="252">
        <v>50</v>
      </c>
      <c r="K185" s="294"/>
    </row>
    <row r="186" spans="2:11" ht="15" customHeight="1">
      <c r="B186" s="273"/>
      <c r="C186" s="252" t="s">
        <v>1266</v>
      </c>
      <c r="D186" s="252"/>
      <c r="E186" s="252"/>
      <c r="F186" s="272" t="s">
        <v>1193</v>
      </c>
      <c r="G186" s="252"/>
      <c r="H186" s="252" t="s">
        <v>1267</v>
      </c>
      <c r="I186" s="252" t="s">
        <v>1268</v>
      </c>
      <c r="J186" s="252"/>
      <c r="K186" s="294"/>
    </row>
    <row r="187" spans="2:11" ht="15" customHeight="1">
      <c r="B187" s="273"/>
      <c r="C187" s="252" t="s">
        <v>1269</v>
      </c>
      <c r="D187" s="252"/>
      <c r="E187" s="252"/>
      <c r="F187" s="272" t="s">
        <v>1193</v>
      </c>
      <c r="G187" s="252"/>
      <c r="H187" s="252" t="s">
        <v>1270</v>
      </c>
      <c r="I187" s="252" t="s">
        <v>1268</v>
      </c>
      <c r="J187" s="252"/>
      <c r="K187" s="294"/>
    </row>
    <row r="188" spans="2:11" ht="15" customHeight="1">
      <c r="B188" s="273"/>
      <c r="C188" s="252" t="s">
        <v>1271</v>
      </c>
      <c r="D188" s="252"/>
      <c r="E188" s="252"/>
      <c r="F188" s="272" t="s">
        <v>1193</v>
      </c>
      <c r="G188" s="252"/>
      <c r="H188" s="252" t="s">
        <v>1272</v>
      </c>
      <c r="I188" s="252" t="s">
        <v>1268</v>
      </c>
      <c r="J188" s="252"/>
      <c r="K188" s="294"/>
    </row>
    <row r="189" spans="2:11" ht="15" customHeight="1">
      <c r="B189" s="273"/>
      <c r="C189" s="306" t="s">
        <v>1273</v>
      </c>
      <c r="D189" s="252"/>
      <c r="E189" s="252"/>
      <c r="F189" s="272" t="s">
        <v>1193</v>
      </c>
      <c r="G189" s="252"/>
      <c r="H189" s="252" t="s">
        <v>1274</v>
      </c>
      <c r="I189" s="252" t="s">
        <v>1275</v>
      </c>
      <c r="J189" s="307" t="s">
        <v>1276</v>
      </c>
      <c r="K189" s="294"/>
    </row>
    <row r="190" spans="2:11" ht="15" customHeight="1">
      <c r="B190" s="273"/>
      <c r="C190" s="258" t="s">
        <v>47</v>
      </c>
      <c r="D190" s="252"/>
      <c r="E190" s="252"/>
      <c r="F190" s="272" t="s">
        <v>1187</v>
      </c>
      <c r="G190" s="252"/>
      <c r="H190" s="249" t="s">
        <v>1277</v>
      </c>
      <c r="I190" s="252" t="s">
        <v>1278</v>
      </c>
      <c r="J190" s="252"/>
      <c r="K190" s="294"/>
    </row>
    <row r="191" spans="2:11" ht="15" customHeight="1">
      <c r="B191" s="273"/>
      <c r="C191" s="258" t="s">
        <v>1279</v>
      </c>
      <c r="D191" s="252"/>
      <c r="E191" s="252"/>
      <c r="F191" s="272" t="s">
        <v>1187</v>
      </c>
      <c r="G191" s="252"/>
      <c r="H191" s="252" t="s">
        <v>1280</v>
      </c>
      <c r="I191" s="252" t="s">
        <v>1222</v>
      </c>
      <c r="J191" s="252"/>
      <c r="K191" s="294"/>
    </row>
    <row r="192" spans="2:11" ht="15" customHeight="1">
      <c r="B192" s="273"/>
      <c r="C192" s="258" t="s">
        <v>1281</v>
      </c>
      <c r="D192" s="252"/>
      <c r="E192" s="252"/>
      <c r="F192" s="272" t="s">
        <v>1187</v>
      </c>
      <c r="G192" s="252"/>
      <c r="H192" s="252" t="s">
        <v>1282</v>
      </c>
      <c r="I192" s="252" t="s">
        <v>1222</v>
      </c>
      <c r="J192" s="252"/>
      <c r="K192" s="294"/>
    </row>
    <row r="193" spans="2:11" ht="15" customHeight="1">
      <c r="B193" s="273"/>
      <c r="C193" s="258" t="s">
        <v>1283</v>
      </c>
      <c r="D193" s="252"/>
      <c r="E193" s="252"/>
      <c r="F193" s="272" t="s">
        <v>1193</v>
      </c>
      <c r="G193" s="252"/>
      <c r="H193" s="252" t="s">
        <v>1284</v>
      </c>
      <c r="I193" s="252" t="s">
        <v>1222</v>
      </c>
      <c r="J193" s="252"/>
      <c r="K193" s="294"/>
    </row>
    <row r="194" spans="2:11" ht="15" customHeight="1">
      <c r="B194" s="300"/>
      <c r="C194" s="308"/>
      <c r="D194" s="282"/>
      <c r="E194" s="282"/>
      <c r="F194" s="282"/>
      <c r="G194" s="282"/>
      <c r="H194" s="282"/>
      <c r="I194" s="282"/>
      <c r="J194" s="282"/>
      <c r="K194" s="301"/>
    </row>
    <row r="195" spans="2:11" ht="18.75" customHeight="1">
      <c r="B195" s="249"/>
      <c r="C195" s="252"/>
      <c r="D195" s="252"/>
      <c r="E195" s="252"/>
      <c r="F195" s="272"/>
      <c r="G195" s="252"/>
      <c r="H195" s="252"/>
      <c r="I195" s="252"/>
      <c r="J195" s="252"/>
      <c r="K195" s="249"/>
    </row>
    <row r="196" spans="2:11" ht="18.75" customHeight="1">
      <c r="B196" s="249"/>
      <c r="C196" s="252"/>
      <c r="D196" s="252"/>
      <c r="E196" s="252"/>
      <c r="F196" s="272"/>
      <c r="G196" s="252"/>
      <c r="H196" s="252"/>
      <c r="I196" s="252"/>
      <c r="J196" s="252"/>
      <c r="K196" s="249"/>
    </row>
    <row r="197" spans="2:11" ht="18.75" customHeight="1"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</row>
    <row r="198" spans="2:11" ht="13.5">
      <c r="B198" s="241"/>
      <c r="C198" s="242"/>
      <c r="D198" s="242"/>
      <c r="E198" s="242"/>
      <c r="F198" s="242"/>
      <c r="G198" s="242"/>
      <c r="H198" s="242"/>
      <c r="I198" s="242"/>
      <c r="J198" s="242"/>
      <c r="K198" s="243"/>
    </row>
    <row r="199" spans="2:11" ht="21">
      <c r="B199" s="244"/>
      <c r="C199" s="373" t="s">
        <v>1285</v>
      </c>
      <c r="D199" s="373"/>
      <c r="E199" s="373"/>
      <c r="F199" s="373"/>
      <c r="G199" s="373"/>
      <c r="H199" s="373"/>
      <c r="I199" s="373"/>
      <c r="J199" s="373"/>
      <c r="K199" s="245"/>
    </row>
    <row r="200" spans="2:11" ht="25.5" customHeight="1">
      <c r="B200" s="244"/>
      <c r="C200" s="309" t="s">
        <v>1286</v>
      </c>
      <c r="D200" s="309"/>
      <c r="E200" s="309"/>
      <c r="F200" s="309" t="s">
        <v>1287</v>
      </c>
      <c r="G200" s="310"/>
      <c r="H200" s="372" t="s">
        <v>1288</v>
      </c>
      <c r="I200" s="372"/>
      <c r="J200" s="372"/>
      <c r="K200" s="245"/>
    </row>
    <row r="201" spans="2:11" ht="5.25" customHeight="1">
      <c r="B201" s="273"/>
      <c r="C201" s="270"/>
      <c r="D201" s="270"/>
      <c r="E201" s="270"/>
      <c r="F201" s="270"/>
      <c r="G201" s="252"/>
      <c r="H201" s="270"/>
      <c r="I201" s="270"/>
      <c r="J201" s="270"/>
      <c r="K201" s="294"/>
    </row>
    <row r="202" spans="2:11" ht="15" customHeight="1">
      <c r="B202" s="273"/>
      <c r="C202" s="252" t="s">
        <v>1278</v>
      </c>
      <c r="D202" s="252"/>
      <c r="E202" s="252"/>
      <c r="F202" s="272" t="s">
        <v>48</v>
      </c>
      <c r="G202" s="252"/>
      <c r="H202" s="371" t="s">
        <v>1289</v>
      </c>
      <c r="I202" s="371"/>
      <c r="J202" s="371"/>
      <c r="K202" s="294"/>
    </row>
    <row r="203" spans="2:11" ht="15" customHeight="1">
      <c r="B203" s="273"/>
      <c r="C203" s="279"/>
      <c r="D203" s="252"/>
      <c r="E203" s="252"/>
      <c r="F203" s="272" t="s">
        <v>49</v>
      </c>
      <c r="G203" s="252"/>
      <c r="H203" s="371" t="s">
        <v>1290</v>
      </c>
      <c r="I203" s="371"/>
      <c r="J203" s="371"/>
      <c r="K203" s="294"/>
    </row>
    <row r="204" spans="2:11" ht="15" customHeight="1">
      <c r="B204" s="273"/>
      <c r="C204" s="279"/>
      <c r="D204" s="252"/>
      <c r="E204" s="252"/>
      <c r="F204" s="272" t="s">
        <v>52</v>
      </c>
      <c r="G204" s="252"/>
      <c r="H204" s="371" t="s">
        <v>1291</v>
      </c>
      <c r="I204" s="371"/>
      <c r="J204" s="371"/>
      <c r="K204" s="294"/>
    </row>
    <row r="205" spans="2:11" ht="15" customHeight="1">
      <c r="B205" s="273"/>
      <c r="C205" s="252"/>
      <c r="D205" s="252"/>
      <c r="E205" s="252"/>
      <c r="F205" s="272" t="s">
        <v>50</v>
      </c>
      <c r="G205" s="252"/>
      <c r="H205" s="371" t="s">
        <v>1292</v>
      </c>
      <c r="I205" s="371"/>
      <c r="J205" s="371"/>
      <c r="K205" s="294"/>
    </row>
    <row r="206" spans="2:11" ht="15" customHeight="1">
      <c r="B206" s="273"/>
      <c r="C206" s="252"/>
      <c r="D206" s="252"/>
      <c r="E206" s="252"/>
      <c r="F206" s="272" t="s">
        <v>51</v>
      </c>
      <c r="G206" s="252"/>
      <c r="H206" s="371" t="s">
        <v>1293</v>
      </c>
      <c r="I206" s="371"/>
      <c r="J206" s="371"/>
      <c r="K206" s="294"/>
    </row>
    <row r="207" spans="2:11" ht="15" customHeight="1">
      <c r="B207" s="273"/>
      <c r="C207" s="252"/>
      <c r="D207" s="252"/>
      <c r="E207" s="252"/>
      <c r="F207" s="272"/>
      <c r="G207" s="252"/>
      <c r="H207" s="252"/>
      <c r="I207" s="252"/>
      <c r="J207" s="252"/>
      <c r="K207" s="294"/>
    </row>
    <row r="208" spans="2:11" ht="15" customHeight="1">
      <c r="B208" s="273"/>
      <c r="C208" s="252" t="s">
        <v>1234</v>
      </c>
      <c r="D208" s="252"/>
      <c r="E208" s="252"/>
      <c r="F208" s="272" t="s">
        <v>83</v>
      </c>
      <c r="G208" s="252"/>
      <c r="H208" s="371" t="s">
        <v>1294</v>
      </c>
      <c r="I208" s="371"/>
      <c r="J208" s="371"/>
      <c r="K208" s="294"/>
    </row>
    <row r="209" spans="2:11" ht="15" customHeight="1">
      <c r="B209" s="273"/>
      <c r="C209" s="279"/>
      <c r="D209" s="252"/>
      <c r="E209" s="252"/>
      <c r="F209" s="272" t="s">
        <v>1130</v>
      </c>
      <c r="G209" s="252"/>
      <c r="H209" s="371" t="s">
        <v>1131</v>
      </c>
      <c r="I209" s="371"/>
      <c r="J209" s="371"/>
      <c r="K209" s="294"/>
    </row>
    <row r="210" spans="2:11" ht="15" customHeight="1">
      <c r="B210" s="273"/>
      <c r="C210" s="252"/>
      <c r="D210" s="252"/>
      <c r="E210" s="252"/>
      <c r="F210" s="272" t="s">
        <v>1128</v>
      </c>
      <c r="G210" s="252"/>
      <c r="H210" s="371" t="s">
        <v>1295</v>
      </c>
      <c r="I210" s="371"/>
      <c r="J210" s="371"/>
      <c r="K210" s="294"/>
    </row>
    <row r="211" spans="2:11" ht="15" customHeight="1">
      <c r="B211" s="311"/>
      <c r="C211" s="279"/>
      <c r="D211" s="279"/>
      <c r="E211" s="279"/>
      <c r="F211" s="272" t="s">
        <v>1132</v>
      </c>
      <c r="G211" s="258"/>
      <c r="H211" s="370" t="s">
        <v>1133</v>
      </c>
      <c r="I211" s="370"/>
      <c r="J211" s="370"/>
      <c r="K211" s="312"/>
    </row>
    <row r="212" spans="2:11" ht="15" customHeight="1">
      <c r="B212" s="311"/>
      <c r="C212" s="279"/>
      <c r="D212" s="279"/>
      <c r="E212" s="279"/>
      <c r="F212" s="272" t="s">
        <v>1134</v>
      </c>
      <c r="G212" s="258"/>
      <c r="H212" s="370" t="s">
        <v>1084</v>
      </c>
      <c r="I212" s="370"/>
      <c r="J212" s="370"/>
      <c r="K212" s="312"/>
    </row>
    <row r="213" spans="2:11" ht="15" customHeight="1">
      <c r="B213" s="311"/>
      <c r="C213" s="279"/>
      <c r="D213" s="279"/>
      <c r="E213" s="279"/>
      <c r="F213" s="313"/>
      <c r="G213" s="258"/>
      <c r="H213" s="314"/>
      <c r="I213" s="314"/>
      <c r="J213" s="314"/>
      <c r="K213" s="312"/>
    </row>
    <row r="214" spans="2:11" ht="15" customHeight="1">
      <c r="B214" s="311"/>
      <c r="C214" s="252" t="s">
        <v>1258</v>
      </c>
      <c r="D214" s="279"/>
      <c r="E214" s="279"/>
      <c r="F214" s="272">
        <v>1</v>
      </c>
      <c r="G214" s="258"/>
      <c r="H214" s="370" t="s">
        <v>1296</v>
      </c>
      <c r="I214" s="370"/>
      <c r="J214" s="370"/>
      <c r="K214" s="312"/>
    </row>
    <row r="215" spans="2:11" ht="15" customHeight="1">
      <c r="B215" s="311"/>
      <c r="C215" s="279"/>
      <c r="D215" s="279"/>
      <c r="E215" s="279"/>
      <c r="F215" s="272">
        <v>2</v>
      </c>
      <c r="G215" s="258"/>
      <c r="H215" s="370" t="s">
        <v>1297</v>
      </c>
      <c r="I215" s="370"/>
      <c r="J215" s="370"/>
      <c r="K215" s="312"/>
    </row>
    <row r="216" spans="2:11" ht="15" customHeight="1">
      <c r="B216" s="311"/>
      <c r="C216" s="279"/>
      <c r="D216" s="279"/>
      <c r="E216" s="279"/>
      <c r="F216" s="272">
        <v>3</v>
      </c>
      <c r="G216" s="258"/>
      <c r="H216" s="370" t="s">
        <v>1298</v>
      </c>
      <c r="I216" s="370"/>
      <c r="J216" s="370"/>
      <c r="K216" s="312"/>
    </row>
    <row r="217" spans="2:11" ht="15" customHeight="1">
      <c r="B217" s="311"/>
      <c r="C217" s="279"/>
      <c r="D217" s="279"/>
      <c r="E217" s="279"/>
      <c r="F217" s="272">
        <v>4</v>
      </c>
      <c r="G217" s="258"/>
      <c r="H217" s="370" t="s">
        <v>1299</v>
      </c>
      <c r="I217" s="370"/>
      <c r="J217" s="370"/>
      <c r="K217" s="312"/>
    </row>
    <row r="218" spans="2:11" ht="12.75" customHeight="1">
      <c r="B218" s="315"/>
      <c r="C218" s="316"/>
      <c r="D218" s="316"/>
      <c r="E218" s="316"/>
      <c r="F218" s="316"/>
      <c r="G218" s="316"/>
      <c r="H218" s="316"/>
      <c r="I218" s="316"/>
      <c r="J218" s="316"/>
      <c r="K218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ageMargins left="0.59027779999999996" right="0.59027779999999996" top="0.59027779999999996" bottom="0.59027779999999996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3"/>
  <sheetViews>
    <sheetView showGridLines="0" topLeftCell="A43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6" t="s">
        <v>91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86</v>
      </c>
    </row>
    <row r="4" spans="2:46" ht="24.95" customHeight="1">
      <c r="B4" s="19"/>
      <c r="D4" s="109" t="s">
        <v>120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361" t="str">
        <f>'Rekapitulace stavby'!K6</f>
        <v>Chodník v ulici Kladenská, Velké Přílepy</v>
      </c>
      <c r="F7" s="362"/>
      <c r="G7" s="362"/>
      <c r="H7" s="362"/>
      <c r="L7" s="19"/>
    </row>
    <row r="8" spans="2:46" ht="12" customHeight="1">
      <c r="B8" s="19"/>
      <c r="D8" s="110" t="s">
        <v>121</v>
      </c>
      <c r="L8" s="19"/>
    </row>
    <row r="9" spans="2:46" s="1" customFormat="1" ht="16.5" customHeight="1">
      <c r="B9" s="37"/>
      <c r="E9" s="361" t="s">
        <v>122</v>
      </c>
      <c r="F9" s="363"/>
      <c r="G9" s="363"/>
      <c r="H9" s="363"/>
      <c r="I9" s="111"/>
      <c r="L9" s="37"/>
    </row>
    <row r="10" spans="2:46" s="1" customFormat="1" ht="12" customHeight="1">
      <c r="B10" s="37"/>
      <c r="D10" s="110" t="s">
        <v>123</v>
      </c>
      <c r="I10" s="111"/>
      <c r="L10" s="37"/>
    </row>
    <row r="11" spans="2:46" s="1" customFormat="1" ht="36.950000000000003" customHeight="1">
      <c r="B11" s="37"/>
      <c r="E11" s="364" t="s">
        <v>124</v>
      </c>
      <c r="F11" s="363"/>
      <c r="G11" s="363"/>
      <c r="H11" s="363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19</v>
      </c>
      <c r="L13" s="37"/>
    </row>
    <row r="14" spans="2:46" s="1" customFormat="1" ht="12" customHeight="1">
      <c r="B14" s="37"/>
      <c r="D14" s="110" t="s">
        <v>21</v>
      </c>
      <c r="F14" s="16" t="s">
        <v>22</v>
      </c>
      <c r="I14" s="112" t="s">
        <v>23</v>
      </c>
      <c r="J14" s="113" t="str">
        <f>'Rekapitulace stavby'!AN8</f>
        <v>20. 9. 2019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25</v>
      </c>
      <c r="I16" s="112" t="s">
        <v>26</v>
      </c>
      <c r="J16" s="16" t="s">
        <v>27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30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31</v>
      </c>
      <c r="I19" s="112" t="s">
        <v>26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65" t="str">
        <f>'Rekapitulace stavby'!E14</f>
        <v>Vyplň údaj</v>
      </c>
      <c r="F20" s="366"/>
      <c r="G20" s="366"/>
      <c r="H20" s="36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33</v>
      </c>
      <c r="I22" s="112" t="s">
        <v>26</v>
      </c>
      <c r="J22" s="16" t="s">
        <v>34</v>
      </c>
      <c r="L22" s="37"/>
    </row>
    <row r="23" spans="2:12" s="1" customFormat="1" ht="18" customHeight="1">
      <c r="B23" s="37"/>
      <c r="E23" s="16" t="s">
        <v>35</v>
      </c>
      <c r="I23" s="112" t="s">
        <v>29</v>
      </c>
      <c r="J23" s="16" t="s">
        <v>19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37</v>
      </c>
      <c r="I25" s="112" t="s">
        <v>26</v>
      </c>
      <c r="J25" s="16" t="s">
        <v>38</v>
      </c>
      <c r="L25" s="37"/>
    </row>
    <row r="26" spans="2:12" s="1" customFormat="1" ht="18" customHeight="1">
      <c r="B26" s="37"/>
      <c r="E26" s="16" t="s">
        <v>39</v>
      </c>
      <c r="I26" s="112" t="s">
        <v>29</v>
      </c>
      <c r="J26" s="16" t="s">
        <v>40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41</v>
      </c>
      <c r="I28" s="111"/>
      <c r="L28" s="37"/>
    </row>
    <row r="29" spans="2:12" s="7" customFormat="1" ht="45" customHeight="1">
      <c r="B29" s="114"/>
      <c r="E29" s="367" t="s">
        <v>42</v>
      </c>
      <c r="F29" s="367"/>
      <c r="G29" s="367"/>
      <c r="H29" s="36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43</v>
      </c>
      <c r="I32" s="111"/>
      <c r="J32" s="118">
        <f>ROUND(J93,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45</v>
      </c>
      <c r="I34" s="120" t="s">
        <v>44</v>
      </c>
      <c r="J34" s="119" t="s">
        <v>46</v>
      </c>
      <c r="L34" s="37"/>
    </row>
    <row r="35" spans="2:12" s="1" customFormat="1" ht="14.45" customHeight="1">
      <c r="B35" s="37"/>
      <c r="D35" s="110" t="s">
        <v>47</v>
      </c>
      <c r="E35" s="110" t="s">
        <v>48</v>
      </c>
      <c r="F35" s="121">
        <f>ROUND((SUM(BE93:BE182)),  2)</f>
        <v>0</v>
      </c>
      <c r="I35" s="122">
        <v>0.21</v>
      </c>
      <c r="J35" s="121">
        <f>ROUND(((SUM(BE93:BE182))*I35),  2)</f>
        <v>0</v>
      </c>
      <c r="L35" s="37"/>
    </row>
    <row r="36" spans="2:12" s="1" customFormat="1" ht="14.45" customHeight="1">
      <c r="B36" s="37"/>
      <c r="E36" s="110" t="s">
        <v>49</v>
      </c>
      <c r="F36" s="121">
        <f>ROUND((SUM(BF93:BF182)),  2)</f>
        <v>0</v>
      </c>
      <c r="I36" s="122">
        <v>0.15</v>
      </c>
      <c r="J36" s="121">
        <f>ROUND(((SUM(BF93:BF182))*I36),  2)</f>
        <v>0</v>
      </c>
      <c r="L36" s="37"/>
    </row>
    <row r="37" spans="2:12" s="1" customFormat="1" ht="14.45" hidden="1" customHeight="1">
      <c r="B37" s="37"/>
      <c r="E37" s="110" t="s">
        <v>50</v>
      </c>
      <c r="F37" s="121">
        <f>ROUND((SUM(BG93:BG182)),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51</v>
      </c>
      <c r="F38" s="121">
        <f>ROUND((SUM(BH93:BH182)),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52</v>
      </c>
      <c r="F39" s="121">
        <f>ROUND((SUM(BI93:BI182)),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53</v>
      </c>
      <c r="E41" s="125"/>
      <c r="F41" s="125"/>
      <c r="G41" s="126" t="s">
        <v>54</v>
      </c>
      <c r="H41" s="127" t="s">
        <v>55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125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68" t="str">
        <f>E7</f>
        <v>Chodník v ulici Kladenská, Velké Přílepy</v>
      </c>
      <c r="F50" s="369"/>
      <c r="G50" s="369"/>
      <c r="H50" s="369"/>
      <c r="I50" s="111"/>
      <c r="J50" s="34"/>
      <c r="K50" s="34"/>
      <c r="L50" s="37"/>
    </row>
    <row r="51" spans="2:47" ht="12" customHeight="1">
      <c r="B51" s="20"/>
      <c r="C51" s="28" t="s">
        <v>121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68" t="s">
        <v>122</v>
      </c>
      <c r="F52" s="336"/>
      <c r="G52" s="336"/>
      <c r="H52" s="336"/>
      <c r="I52" s="111"/>
      <c r="J52" s="34"/>
      <c r="K52" s="34"/>
      <c r="L52" s="37"/>
    </row>
    <row r="53" spans="2:47" s="1" customFormat="1" ht="12" customHeight="1">
      <c r="B53" s="33"/>
      <c r="C53" s="28" t="s">
        <v>123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337" t="str">
        <f>E11</f>
        <v>SO 100a - Komunikace - uznatelné</v>
      </c>
      <c r="F54" s="336"/>
      <c r="G54" s="336"/>
      <c r="H54" s="336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21</v>
      </c>
      <c r="D56" s="34"/>
      <c r="E56" s="34"/>
      <c r="F56" s="26" t="str">
        <f>F14</f>
        <v>Velké Přílepy</v>
      </c>
      <c r="G56" s="34"/>
      <c r="H56" s="34"/>
      <c r="I56" s="112" t="s">
        <v>23</v>
      </c>
      <c r="J56" s="54" t="str">
        <f>IF(J14="","",J14)</f>
        <v>20. 9. 2019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25</v>
      </c>
      <c r="D58" s="34"/>
      <c r="E58" s="34"/>
      <c r="F58" s="26" t="str">
        <f>E17</f>
        <v>obec Velké Přílepy, Pražská 162</v>
      </c>
      <c r="G58" s="34"/>
      <c r="H58" s="34"/>
      <c r="I58" s="112" t="s">
        <v>33</v>
      </c>
      <c r="J58" s="31" t="str">
        <f>E23</f>
        <v>Ing. Zdeněk Fiedler, Ostrá 210, 289 22 Lysá n. L.</v>
      </c>
      <c r="K58" s="34"/>
      <c r="L58" s="37"/>
    </row>
    <row r="59" spans="2:47" s="1" customFormat="1" ht="13.7" customHeight="1">
      <c r="B59" s="33"/>
      <c r="C59" s="28" t="s">
        <v>31</v>
      </c>
      <c r="D59" s="34"/>
      <c r="E59" s="34"/>
      <c r="F59" s="26" t="str">
        <f>IF(E20="","",E20)</f>
        <v>Vyplň údaj</v>
      </c>
      <c r="G59" s="34"/>
      <c r="H59" s="34"/>
      <c r="I59" s="112" t="s">
        <v>37</v>
      </c>
      <c r="J59" s="31" t="str">
        <f>E26</f>
        <v>HADRABA,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126</v>
      </c>
      <c r="D61" s="138"/>
      <c r="E61" s="138"/>
      <c r="F61" s="138"/>
      <c r="G61" s="138"/>
      <c r="H61" s="138"/>
      <c r="I61" s="139"/>
      <c r="J61" s="140" t="s">
        <v>127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75</v>
      </c>
      <c r="D63" s="34"/>
      <c r="E63" s="34"/>
      <c r="F63" s="34"/>
      <c r="G63" s="34"/>
      <c r="H63" s="34"/>
      <c r="I63" s="111"/>
      <c r="J63" s="72">
        <f>J93</f>
        <v>0</v>
      </c>
      <c r="K63" s="34"/>
      <c r="L63" s="37"/>
      <c r="AU63" s="16" t="s">
        <v>128</v>
      </c>
    </row>
    <row r="64" spans="2:47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J94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J95</f>
        <v>0</v>
      </c>
      <c r="K65" s="93"/>
      <c r="L65" s="154"/>
    </row>
    <row r="66" spans="2:12" s="9" customFormat="1" ht="19.899999999999999" customHeight="1">
      <c r="B66" s="149"/>
      <c r="C66" s="93"/>
      <c r="D66" s="150" t="s">
        <v>131</v>
      </c>
      <c r="E66" s="151"/>
      <c r="F66" s="151"/>
      <c r="G66" s="151"/>
      <c r="H66" s="151"/>
      <c r="I66" s="152"/>
      <c r="J66" s="153">
        <f>J114</f>
        <v>0</v>
      </c>
      <c r="K66" s="93"/>
      <c r="L66" s="154"/>
    </row>
    <row r="67" spans="2:12" s="9" customFormat="1" ht="19.899999999999999" customHeight="1">
      <c r="B67" s="149"/>
      <c r="C67" s="93"/>
      <c r="D67" s="150" t="s">
        <v>132</v>
      </c>
      <c r="E67" s="151"/>
      <c r="F67" s="151"/>
      <c r="G67" s="151"/>
      <c r="H67" s="151"/>
      <c r="I67" s="152"/>
      <c r="J67" s="153">
        <f>J119</f>
        <v>0</v>
      </c>
      <c r="K67" s="93"/>
      <c r="L67" s="154"/>
    </row>
    <row r="68" spans="2:12" s="9" customFormat="1" ht="19.899999999999999" customHeight="1">
      <c r="B68" s="149"/>
      <c r="C68" s="93"/>
      <c r="D68" s="150" t="s">
        <v>133</v>
      </c>
      <c r="E68" s="151"/>
      <c r="F68" s="151"/>
      <c r="G68" s="151"/>
      <c r="H68" s="151"/>
      <c r="I68" s="152"/>
      <c r="J68" s="153">
        <f>J152</f>
        <v>0</v>
      </c>
      <c r="K68" s="93"/>
      <c r="L68" s="154"/>
    </row>
    <row r="69" spans="2:12" s="9" customFormat="1" ht="19.899999999999999" customHeight="1">
      <c r="B69" s="149"/>
      <c r="C69" s="93"/>
      <c r="D69" s="150" t="s">
        <v>134</v>
      </c>
      <c r="E69" s="151"/>
      <c r="F69" s="151"/>
      <c r="G69" s="151"/>
      <c r="H69" s="151"/>
      <c r="I69" s="152"/>
      <c r="J69" s="153">
        <f>J154</f>
        <v>0</v>
      </c>
      <c r="K69" s="93"/>
      <c r="L69" s="154"/>
    </row>
    <row r="70" spans="2:12" s="9" customFormat="1" ht="19.899999999999999" customHeight="1">
      <c r="B70" s="149"/>
      <c r="C70" s="93"/>
      <c r="D70" s="150" t="s">
        <v>135</v>
      </c>
      <c r="E70" s="151"/>
      <c r="F70" s="151"/>
      <c r="G70" s="151"/>
      <c r="H70" s="151"/>
      <c r="I70" s="152"/>
      <c r="J70" s="153">
        <f>J171</f>
        <v>0</v>
      </c>
      <c r="K70" s="93"/>
      <c r="L70" s="154"/>
    </row>
    <row r="71" spans="2:12" s="9" customFormat="1" ht="19.899999999999999" customHeight="1">
      <c r="B71" s="149"/>
      <c r="C71" s="93"/>
      <c r="D71" s="150" t="s">
        <v>136</v>
      </c>
      <c r="E71" s="151"/>
      <c r="F71" s="151"/>
      <c r="G71" s="151"/>
      <c r="H71" s="151"/>
      <c r="I71" s="152"/>
      <c r="J71" s="153">
        <f>J180</f>
        <v>0</v>
      </c>
      <c r="K71" s="93"/>
      <c r="L71" s="154"/>
    </row>
    <row r="72" spans="2:12" s="1" customFormat="1" ht="21.75" customHeight="1">
      <c r="B72" s="33"/>
      <c r="C72" s="34"/>
      <c r="D72" s="34"/>
      <c r="E72" s="34"/>
      <c r="F72" s="34"/>
      <c r="G72" s="34"/>
      <c r="H72" s="34"/>
      <c r="I72" s="111"/>
      <c r="J72" s="34"/>
      <c r="K72" s="34"/>
      <c r="L72" s="37"/>
    </row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133"/>
      <c r="J73" s="46"/>
      <c r="K73" s="46"/>
      <c r="L73" s="37"/>
    </row>
    <row r="77" spans="2:12" s="1" customFormat="1" ht="6.95" customHeight="1">
      <c r="B77" s="47"/>
      <c r="C77" s="48"/>
      <c r="D77" s="48"/>
      <c r="E77" s="48"/>
      <c r="F77" s="48"/>
      <c r="G77" s="48"/>
      <c r="H77" s="48"/>
      <c r="I77" s="136"/>
      <c r="J77" s="48"/>
      <c r="K77" s="48"/>
      <c r="L77" s="37"/>
    </row>
    <row r="78" spans="2:12" s="1" customFormat="1" ht="24.95" customHeight="1">
      <c r="B78" s="33"/>
      <c r="C78" s="22" t="s">
        <v>137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12" customHeight="1">
      <c r="B80" s="33"/>
      <c r="C80" s="28" t="s">
        <v>16</v>
      </c>
      <c r="D80" s="34"/>
      <c r="E80" s="34"/>
      <c r="F80" s="34"/>
      <c r="G80" s="34"/>
      <c r="H80" s="34"/>
      <c r="I80" s="111"/>
      <c r="J80" s="34"/>
      <c r="K80" s="34"/>
      <c r="L80" s="37"/>
    </row>
    <row r="81" spans="2:65" s="1" customFormat="1" ht="16.5" customHeight="1">
      <c r="B81" s="33"/>
      <c r="C81" s="34"/>
      <c r="D81" s="34"/>
      <c r="E81" s="368" t="str">
        <f>E7</f>
        <v>Chodník v ulici Kladenská, Velké Přílepy</v>
      </c>
      <c r="F81" s="369"/>
      <c r="G81" s="369"/>
      <c r="H81" s="369"/>
      <c r="I81" s="111"/>
      <c r="J81" s="34"/>
      <c r="K81" s="34"/>
      <c r="L81" s="37"/>
    </row>
    <row r="82" spans="2:65" ht="12" customHeight="1">
      <c r="B82" s="20"/>
      <c r="C82" s="28" t="s">
        <v>121</v>
      </c>
      <c r="D82" s="21"/>
      <c r="E82" s="21"/>
      <c r="F82" s="21"/>
      <c r="G82" s="21"/>
      <c r="H82" s="21"/>
      <c r="J82" s="21"/>
      <c r="K82" s="21"/>
      <c r="L82" s="19"/>
    </row>
    <row r="83" spans="2:65" s="1" customFormat="1" ht="16.5" customHeight="1">
      <c r="B83" s="33"/>
      <c r="C83" s="34"/>
      <c r="D83" s="34"/>
      <c r="E83" s="368" t="s">
        <v>122</v>
      </c>
      <c r="F83" s="336"/>
      <c r="G83" s="336"/>
      <c r="H83" s="336"/>
      <c r="I83" s="111"/>
      <c r="J83" s="34"/>
      <c r="K83" s="34"/>
      <c r="L83" s="37"/>
    </row>
    <row r="84" spans="2:65" s="1" customFormat="1" ht="12" customHeight="1">
      <c r="B84" s="33"/>
      <c r="C84" s="28" t="s">
        <v>123</v>
      </c>
      <c r="D84" s="34"/>
      <c r="E84" s="34"/>
      <c r="F84" s="34"/>
      <c r="G84" s="34"/>
      <c r="H84" s="34"/>
      <c r="I84" s="111"/>
      <c r="J84" s="34"/>
      <c r="K84" s="34"/>
      <c r="L84" s="37"/>
    </row>
    <row r="85" spans="2:65" s="1" customFormat="1" ht="16.5" customHeight="1">
      <c r="B85" s="33"/>
      <c r="C85" s="34"/>
      <c r="D85" s="34"/>
      <c r="E85" s="337" t="str">
        <f>E11</f>
        <v>SO 100a - Komunikace - uznatelné</v>
      </c>
      <c r="F85" s="336"/>
      <c r="G85" s="336"/>
      <c r="H85" s="336"/>
      <c r="I85" s="111"/>
      <c r="J85" s="34"/>
      <c r="K85" s="34"/>
      <c r="L85" s="37"/>
    </row>
    <row r="86" spans="2:65" s="1" customFormat="1" ht="6.95" customHeight="1">
      <c r="B86" s="33"/>
      <c r="C86" s="34"/>
      <c r="D86" s="34"/>
      <c r="E86" s="34"/>
      <c r="F86" s="34"/>
      <c r="G86" s="34"/>
      <c r="H86" s="34"/>
      <c r="I86" s="111"/>
      <c r="J86" s="34"/>
      <c r="K86" s="34"/>
      <c r="L86" s="37"/>
    </row>
    <row r="87" spans="2:65" s="1" customFormat="1" ht="12" customHeight="1">
      <c r="B87" s="33"/>
      <c r="C87" s="28" t="s">
        <v>21</v>
      </c>
      <c r="D87" s="34"/>
      <c r="E87" s="34"/>
      <c r="F87" s="26" t="str">
        <f>F14</f>
        <v>Velké Přílepy</v>
      </c>
      <c r="G87" s="34"/>
      <c r="H87" s="34"/>
      <c r="I87" s="112" t="s">
        <v>23</v>
      </c>
      <c r="J87" s="54" t="str">
        <f>IF(J14="","",J14)</f>
        <v>20. 9. 2019</v>
      </c>
      <c r="K87" s="34"/>
      <c r="L87" s="37"/>
    </row>
    <row r="88" spans="2:65" s="1" customFormat="1" ht="6.9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65" s="1" customFormat="1" ht="24.95" customHeight="1">
      <c r="B89" s="33"/>
      <c r="C89" s="28" t="s">
        <v>25</v>
      </c>
      <c r="D89" s="34"/>
      <c r="E89" s="34"/>
      <c r="F89" s="26" t="str">
        <f>E17</f>
        <v>obec Velké Přílepy, Pražská 162</v>
      </c>
      <c r="G89" s="34"/>
      <c r="H89" s="34"/>
      <c r="I89" s="112" t="s">
        <v>33</v>
      </c>
      <c r="J89" s="31" t="str">
        <f>E23</f>
        <v>Ing. Zdeněk Fiedler, Ostrá 210, 289 22 Lysá n. L.</v>
      </c>
      <c r="K89" s="34"/>
      <c r="L89" s="37"/>
    </row>
    <row r="90" spans="2:65" s="1" customFormat="1" ht="13.7" customHeight="1">
      <c r="B90" s="33"/>
      <c r="C90" s="28" t="s">
        <v>31</v>
      </c>
      <c r="D90" s="34"/>
      <c r="E90" s="34"/>
      <c r="F90" s="26" t="str">
        <f>IF(E20="","",E20)</f>
        <v>Vyplň údaj</v>
      </c>
      <c r="G90" s="34"/>
      <c r="H90" s="34"/>
      <c r="I90" s="112" t="s">
        <v>37</v>
      </c>
      <c r="J90" s="31" t="str">
        <f>E26</f>
        <v>HADRABA, s.r.o.</v>
      </c>
      <c r="K90" s="34"/>
      <c r="L90" s="37"/>
    </row>
    <row r="91" spans="2:65" s="1" customFormat="1" ht="10.35" customHeight="1">
      <c r="B91" s="33"/>
      <c r="C91" s="34"/>
      <c r="D91" s="34"/>
      <c r="E91" s="34"/>
      <c r="F91" s="34"/>
      <c r="G91" s="34"/>
      <c r="H91" s="34"/>
      <c r="I91" s="111"/>
      <c r="J91" s="34"/>
      <c r="K91" s="34"/>
      <c r="L91" s="37"/>
    </row>
    <row r="92" spans="2:65" s="10" customFormat="1" ht="29.25" customHeight="1">
      <c r="B92" s="155"/>
      <c r="C92" s="156" t="s">
        <v>138</v>
      </c>
      <c r="D92" s="157" t="s">
        <v>62</v>
      </c>
      <c r="E92" s="157" t="s">
        <v>58</v>
      </c>
      <c r="F92" s="157" t="s">
        <v>59</v>
      </c>
      <c r="G92" s="157" t="s">
        <v>139</v>
      </c>
      <c r="H92" s="157" t="s">
        <v>140</v>
      </c>
      <c r="I92" s="158" t="s">
        <v>141</v>
      </c>
      <c r="J92" s="157" t="s">
        <v>127</v>
      </c>
      <c r="K92" s="159" t="s">
        <v>142</v>
      </c>
      <c r="L92" s="160"/>
      <c r="M92" s="63" t="s">
        <v>19</v>
      </c>
      <c r="N92" s="64" t="s">
        <v>47</v>
      </c>
      <c r="O92" s="64" t="s">
        <v>143</v>
      </c>
      <c r="P92" s="64" t="s">
        <v>144</v>
      </c>
      <c r="Q92" s="64" t="s">
        <v>145</v>
      </c>
      <c r="R92" s="64" t="s">
        <v>146</v>
      </c>
      <c r="S92" s="64" t="s">
        <v>147</v>
      </c>
      <c r="T92" s="65" t="s">
        <v>148</v>
      </c>
    </row>
    <row r="93" spans="2:65" s="1" customFormat="1" ht="22.9" customHeight="1">
      <c r="B93" s="33"/>
      <c r="C93" s="70" t="s">
        <v>149</v>
      </c>
      <c r="D93" s="34"/>
      <c r="E93" s="34"/>
      <c r="F93" s="34"/>
      <c r="G93" s="34"/>
      <c r="H93" s="34"/>
      <c r="I93" s="111"/>
      <c r="J93" s="161">
        <f>BK93</f>
        <v>0</v>
      </c>
      <c r="K93" s="34"/>
      <c r="L93" s="37"/>
      <c r="M93" s="66"/>
      <c r="N93" s="67"/>
      <c r="O93" s="67"/>
      <c r="P93" s="162">
        <f>P94</f>
        <v>0</v>
      </c>
      <c r="Q93" s="67"/>
      <c r="R93" s="162">
        <f>R94</f>
        <v>306.28263000000004</v>
      </c>
      <c r="S93" s="67"/>
      <c r="T93" s="163">
        <f>T94</f>
        <v>420.37599999999998</v>
      </c>
      <c r="AT93" s="16" t="s">
        <v>76</v>
      </c>
      <c r="AU93" s="16" t="s">
        <v>128</v>
      </c>
      <c r="BK93" s="164">
        <f>BK94</f>
        <v>0</v>
      </c>
    </row>
    <row r="94" spans="2:65" s="11" customFormat="1" ht="25.9" customHeight="1">
      <c r="B94" s="165"/>
      <c r="C94" s="166"/>
      <c r="D94" s="167" t="s">
        <v>76</v>
      </c>
      <c r="E94" s="168" t="s">
        <v>150</v>
      </c>
      <c r="F94" s="168" t="s">
        <v>151</v>
      </c>
      <c r="G94" s="166"/>
      <c r="H94" s="166"/>
      <c r="I94" s="169"/>
      <c r="J94" s="170">
        <f>BK94</f>
        <v>0</v>
      </c>
      <c r="K94" s="166"/>
      <c r="L94" s="171"/>
      <c r="M94" s="172"/>
      <c r="N94" s="173"/>
      <c r="O94" s="173"/>
      <c r="P94" s="174">
        <f>P95+P114+P119+P152+P154+P171+P180</f>
        <v>0</v>
      </c>
      <c r="Q94" s="173"/>
      <c r="R94" s="174">
        <f>R95+R114+R119+R152+R154+R171+R180</f>
        <v>306.28263000000004</v>
      </c>
      <c r="S94" s="173"/>
      <c r="T94" s="175">
        <f>T95+T114+T119+T152+T154+T171+T180</f>
        <v>420.37599999999998</v>
      </c>
      <c r="AR94" s="176" t="s">
        <v>84</v>
      </c>
      <c r="AT94" s="177" t="s">
        <v>76</v>
      </c>
      <c r="AU94" s="177" t="s">
        <v>77</v>
      </c>
      <c r="AY94" s="176" t="s">
        <v>152</v>
      </c>
      <c r="BK94" s="178">
        <f>BK95+BK114+BK119+BK152+BK154+BK171+BK180</f>
        <v>0</v>
      </c>
    </row>
    <row r="95" spans="2:65" s="11" customFormat="1" ht="22.9" customHeight="1">
      <c r="B95" s="165"/>
      <c r="C95" s="166"/>
      <c r="D95" s="167" t="s">
        <v>76</v>
      </c>
      <c r="E95" s="179" t="s">
        <v>84</v>
      </c>
      <c r="F95" s="179" t="s">
        <v>153</v>
      </c>
      <c r="G95" s="166"/>
      <c r="H95" s="166"/>
      <c r="I95" s="169"/>
      <c r="J95" s="180">
        <f>BK95</f>
        <v>0</v>
      </c>
      <c r="K95" s="166"/>
      <c r="L95" s="171"/>
      <c r="M95" s="172"/>
      <c r="N95" s="173"/>
      <c r="O95" s="173"/>
      <c r="P95" s="174">
        <f>SUM(P96:P113)</f>
        <v>0</v>
      </c>
      <c r="Q95" s="173"/>
      <c r="R95" s="174">
        <f>SUM(R96:R113)</f>
        <v>0</v>
      </c>
      <c r="S95" s="173"/>
      <c r="T95" s="175">
        <f>SUM(T96:T113)</f>
        <v>420.13</v>
      </c>
      <c r="AR95" s="176" t="s">
        <v>84</v>
      </c>
      <c r="AT95" s="177" t="s">
        <v>76</v>
      </c>
      <c r="AU95" s="177" t="s">
        <v>84</v>
      </c>
      <c r="AY95" s="176" t="s">
        <v>152</v>
      </c>
      <c r="BK95" s="178">
        <f>SUM(BK96:BK113)</f>
        <v>0</v>
      </c>
    </row>
    <row r="96" spans="2:65" s="1" customFormat="1" ht="33.75" customHeight="1">
      <c r="B96" s="33"/>
      <c r="C96" s="181" t="s">
        <v>86</v>
      </c>
      <c r="D96" s="181" t="s">
        <v>154</v>
      </c>
      <c r="E96" s="182" t="s">
        <v>155</v>
      </c>
      <c r="F96" s="183" t="s">
        <v>156</v>
      </c>
      <c r="G96" s="184" t="s">
        <v>157</v>
      </c>
      <c r="H96" s="185">
        <v>550</v>
      </c>
      <c r="I96" s="186"/>
      <c r="J96" s="187">
        <f>ROUND(I96*H96,2)</f>
        <v>0</v>
      </c>
      <c r="K96" s="183" t="s">
        <v>158</v>
      </c>
      <c r="L96" s="37"/>
      <c r="M96" s="188" t="s">
        <v>19</v>
      </c>
      <c r="N96" s="189" t="s">
        <v>48</v>
      </c>
      <c r="O96" s="59"/>
      <c r="P96" s="190">
        <f>O96*H96</f>
        <v>0</v>
      </c>
      <c r="Q96" s="190">
        <v>0</v>
      </c>
      <c r="R96" s="190">
        <f>Q96*H96</f>
        <v>0</v>
      </c>
      <c r="S96" s="190">
        <v>0.28999999999999998</v>
      </c>
      <c r="T96" s="191">
        <f>S96*H96</f>
        <v>159.5</v>
      </c>
      <c r="AR96" s="16" t="s">
        <v>159</v>
      </c>
      <c r="AT96" s="16" t="s">
        <v>154</v>
      </c>
      <c r="AU96" s="16" t="s">
        <v>86</v>
      </c>
      <c r="AY96" s="16" t="s">
        <v>152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6" t="s">
        <v>84</v>
      </c>
      <c r="BK96" s="192">
        <f>ROUND(I96*H96,2)</f>
        <v>0</v>
      </c>
      <c r="BL96" s="16" t="s">
        <v>159</v>
      </c>
      <c r="BM96" s="16" t="s">
        <v>160</v>
      </c>
    </row>
    <row r="97" spans="2:65" s="12" customFormat="1" ht="11.25">
      <c r="B97" s="193"/>
      <c r="C97" s="194"/>
      <c r="D97" s="195" t="s">
        <v>161</v>
      </c>
      <c r="E97" s="196" t="s">
        <v>19</v>
      </c>
      <c r="F97" s="197" t="s">
        <v>162</v>
      </c>
      <c r="G97" s="194"/>
      <c r="H97" s="198">
        <v>550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161</v>
      </c>
      <c r="AU97" s="204" t="s">
        <v>86</v>
      </c>
      <c r="AV97" s="12" t="s">
        <v>86</v>
      </c>
      <c r="AW97" s="12" t="s">
        <v>36</v>
      </c>
      <c r="AX97" s="12" t="s">
        <v>84</v>
      </c>
      <c r="AY97" s="204" t="s">
        <v>152</v>
      </c>
    </row>
    <row r="98" spans="2:65" s="1" customFormat="1" ht="33.75" customHeight="1">
      <c r="B98" s="33"/>
      <c r="C98" s="181" t="s">
        <v>163</v>
      </c>
      <c r="D98" s="181" t="s">
        <v>154</v>
      </c>
      <c r="E98" s="182" t="s">
        <v>164</v>
      </c>
      <c r="F98" s="183" t="s">
        <v>165</v>
      </c>
      <c r="G98" s="184" t="s">
        <v>157</v>
      </c>
      <c r="H98" s="185">
        <v>85</v>
      </c>
      <c r="I98" s="186"/>
      <c r="J98" s="187">
        <f>ROUND(I98*H98,2)</f>
        <v>0</v>
      </c>
      <c r="K98" s="183" t="s">
        <v>158</v>
      </c>
      <c r="L98" s="37"/>
      <c r="M98" s="188" t="s">
        <v>19</v>
      </c>
      <c r="N98" s="189" t="s">
        <v>48</v>
      </c>
      <c r="O98" s="59"/>
      <c r="P98" s="190">
        <f>O98*H98</f>
        <v>0</v>
      </c>
      <c r="Q98" s="190">
        <v>0</v>
      </c>
      <c r="R98" s="190">
        <f>Q98*H98</f>
        <v>0</v>
      </c>
      <c r="S98" s="190">
        <v>0.44</v>
      </c>
      <c r="T98" s="191">
        <f>S98*H98</f>
        <v>37.4</v>
      </c>
      <c r="AR98" s="16" t="s">
        <v>159</v>
      </c>
      <c r="AT98" s="16" t="s">
        <v>154</v>
      </c>
      <c r="AU98" s="16" t="s">
        <v>86</v>
      </c>
      <c r="AY98" s="16" t="s">
        <v>152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6" t="s">
        <v>84</v>
      </c>
      <c r="BK98" s="192">
        <f>ROUND(I98*H98,2)</f>
        <v>0</v>
      </c>
      <c r="BL98" s="16" t="s">
        <v>159</v>
      </c>
      <c r="BM98" s="16" t="s">
        <v>166</v>
      </c>
    </row>
    <row r="99" spans="2:65" s="1" customFormat="1" ht="22.5" customHeight="1">
      <c r="B99" s="33"/>
      <c r="C99" s="181" t="s">
        <v>159</v>
      </c>
      <c r="D99" s="181" t="s">
        <v>154</v>
      </c>
      <c r="E99" s="182" t="s">
        <v>167</v>
      </c>
      <c r="F99" s="183" t="s">
        <v>168</v>
      </c>
      <c r="G99" s="184" t="s">
        <v>157</v>
      </c>
      <c r="H99" s="185">
        <v>175</v>
      </c>
      <c r="I99" s="186"/>
      <c r="J99" s="187">
        <f>ROUND(I99*H99,2)</f>
        <v>0</v>
      </c>
      <c r="K99" s="183" t="s">
        <v>158</v>
      </c>
      <c r="L99" s="37"/>
      <c r="M99" s="188" t="s">
        <v>19</v>
      </c>
      <c r="N99" s="189" t="s">
        <v>48</v>
      </c>
      <c r="O99" s="59"/>
      <c r="P99" s="190">
        <f>O99*H99</f>
        <v>0</v>
      </c>
      <c r="Q99" s="190">
        <v>0</v>
      </c>
      <c r="R99" s="190">
        <f>Q99*H99</f>
        <v>0</v>
      </c>
      <c r="S99" s="190">
        <v>0.33</v>
      </c>
      <c r="T99" s="191">
        <f>S99*H99</f>
        <v>57.75</v>
      </c>
      <c r="AR99" s="16" t="s">
        <v>159</v>
      </c>
      <c r="AT99" s="16" t="s">
        <v>154</v>
      </c>
      <c r="AU99" s="16" t="s">
        <v>86</v>
      </c>
      <c r="AY99" s="16" t="s">
        <v>152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6" t="s">
        <v>84</v>
      </c>
      <c r="BK99" s="192">
        <f>ROUND(I99*H99,2)</f>
        <v>0</v>
      </c>
      <c r="BL99" s="16" t="s">
        <v>159</v>
      </c>
      <c r="BM99" s="16" t="s">
        <v>169</v>
      </c>
    </row>
    <row r="100" spans="2:65" s="1" customFormat="1" ht="22.5" customHeight="1">
      <c r="B100" s="33"/>
      <c r="C100" s="181" t="s">
        <v>170</v>
      </c>
      <c r="D100" s="181" t="s">
        <v>154</v>
      </c>
      <c r="E100" s="182" t="s">
        <v>171</v>
      </c>
      <c r="F100" s="183" t="s">
        <v>172</v>
      </c>
      <c r="G100" s="184" t="s">
        <v>157</v>
      </c>
      <c r="H100" s="185">
        <v>375</v>
      </c>
      <c r="I100" s="186"/>
      <c r="J100" s="187">
        <f>ROUND(I100*H100,2)</f>
        <v>0</v>
      </c>
      <c r="K100" s="183" t="s">
        <v>158</v>
      </c>
      <c r="L100" s="37"/>
      <c r="M100" s="188" t="s">
        <v>19</v>
      </c>
      <c r="N100" s="189" t="s">
        <v>48</v>
      </c>
      <c r="O100" s="59"/>
      <c r="P100" s="190">
        <f>O100*H100</f>
        <v>0</v>
      </c>
      <c r="Q100" s="190">
        <v>0</v>
      </c>
      <c r="R100" s="190">
        <f>Q100*H100</f>
        <v>0</v>
      </c>
      <c r="S100" s="190">
        <v>0.316</v>
      </c>
      <c r="T100" s="191">
        <f>S100*H100</f>
        <v>118.5</v>
      </c>
      <c r="AR100" s="16" t="s">
        <v>159</v>
      </c>
      <c r="AT100" s="16" t="s">
        <v>154</v>
      </c>
      <c r="AU100" s="16" t="s">
        <v>86</v>
      </c>
      <c r="AY100" s="16" t="s">
        <v>152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6" t="s">
        <v>84</v>
      </c>
      <c r="BK100" s="192">
        <f>ROUND(I100*H100,2)</f>
        <v>0</v>
      </c>
      <c r="BL100" s="16" t="s">
        <v>159</v>
      </c>
      <c r="BM100" s="16" t="s">
        <v>173</v>
      </c>
    </row>
    <row r="101" spans="2:65" s="1" customFormat="1" ht="22.5" customHeight="1">
      <c r="B101" s="33"/>
      <c r="C101" s="181" t="s">
        <v>84</v>
      </c>
      <c r="D101" s="181" t="s">
        <v>154</v>
      </c>
      <c r="E101" s="182" t="s">
        <v>174</v>
      </c>
      <c r="F101" s="183" t="s">
        <v>175</v>
      </c>
      <c r="G101" s="184" t="s">
        <v>176</v>
      </c>
      <c r="H101" s="185">
        <v>162</v>
      </c>
      <c r="I101" s="186"/>
      <c r="J101" s="187">
        <f>ROUND(I101*H101,2)</f>
        <v>0</v>
      </c>
      <c r="K101" s="183" t="s">
        <v>158</v>
      </c>
      <c r="L101" s="37"/>
      <c r="M101" s="188" t="s">
        <v>19</v>
      </c>
      <c r="N101" s="189" t="s">
        <v>48</v>
      </c>
      <c r="O101" s="59"/>
      <c r="P101" s="190">
        <f>O101*H101</f>
        <v>0</v>
      </c>
      <c r="Q101" s="190">
        <v>0</v>
      </c>
      <c r="R101" s="190">
        <f>Q101*H101</f>
        <v>0</v>
      </c>
      <c r="S101" s="190">
        <v>0.28999999999999998</v>
      </c>
      <c r="T101" s="191">
        <f>S101*H101</f>
        <v>46.98</v>
      </c>
      <c r="AR101" s="16" t="s">
        <v>159</v>
      </c>
      <c r="AT101" s="16" t="s">
        <v>154</v>
      </c>
      <c r="AU101" s="16" t="s">
        <v>86</v>
      </c>
      <c r="AY101" s="16" t="s">
        <v>152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84</v>
      </c>
      <c r="BK101" s="192">
        <f>ROUND(I101*H101,2)</f>
        <v>0</v>
      </c>
      <c r="BL101" s="16" t="s">
        <v>159</v>
      </c>
      <c r="BM101" s="16" t="s">
        <v>177</v>
      </c>
    </row>
    <row r="102" spans="2:65" s="1" customFormat="1" ht="22.5" customHeight="1">
      <c r="B102" s="33"/>
      <c r="C102" s="181" t="s">
        <v>178</v>
      </c>
      <c r="D102" s="181" t="s">
        <v>154</v>
      </c>
      <c r="E102" s="182" t="s">
        <v>179</v>
      </c>
      <c r="F102" s="183" t="s">
        <v>180</v>
      </c>
      <c r="G102" s="184" t="s">
        <v>181</v>
      </c>
      <c r="H102" s="185">
        <v>29</v>
      </c>
      <c r="I102" s="186"/>
      <c r="J102" s="187">
        <f>ROUND(I102*H102,2)</f>
        <v>0</v>
      </c>
      <c r="K102" s="183" t="s">
        <v>158</v>
      </c>
      <c r="L102" s="37"/>
      <c r="M102" s="188" t="s">
        <v>19</v>
      </c>
      <c r="N102" s="189" t="s">
        <v>48</v>
      </c>
      <c r="O102" s="59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16" t="s">
        <v>159</v>
      </c>
      <c r="AT102" s="16" t="s">
        <v>154</v>
      </c>
      <c r="AU102" s="16" t="s">
        <v>86</v>
      </c>
      <c r="AY102" s="16" t="s">
        <v>152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6" t="s">
        <v>84</v>
      </c>
      <c r="BK102" s="192">
        <f>ROUND(I102*H102,2)</f>
        <v>0</v>
      </c>
      <c r="BL102" s="16" t="s">
        <v>159</v>
      </c>
      <c r="BM102" s="16" t="s">
        <v>182</v>
      </c>
    </row>
    <row r="103" spans="2:65" s="12" customFormat="1" ht="11.25">
      <c r="B103" s="193"/>
      <c r="C103" s="194"/>
      <c r="D103" s="195" t="s">
        <v>161</v>
      </c>
      <c r="E103" s="196" t="s">
        <v>19</v>
      </c>
      <c r="F103" s="197" t="s">
        <v>183</v>
      </c>
      <c r="G103" s="194"/>
      <c r="H103" s="198">
        <v>29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161</v>
      </c>
      <c r="AU103" s="204" t="s">
        <v>86</v>
      </c>
      <c r="AV103" s="12" t="s">
        <v>86</v>
      </c>
      <c r="AW103" s="12" t="s">
        <v>36</v>
      </c>
      <c r="AX103" s="12" t="s">
        <v>84</v>
      </c>
      <c r="AY103" s="204" t="s">
        <v>152</v>
      </c>
    </row>
    <row r="104" spans="2:65" s="1" customFormat="1" ht="16.5" customHeight="1">
      <c r="B104" s="33"/>
      <c r="C104" s="181" t="s">
        <v>184</v>
      </c>
      <c r="D104" s="181" t="s">
        <v>154</v>
      </c>
      <c r="E104" s="182" t="s">
        <v>185</v>
      </c>
      <c r="F104" s="183" t="s">
        <v>186</v>
      </c>
      <c r="G104" s="184" t="s">
        <v>181</v>
      </c>
      <c r="H104" s="185">
        <v>29</v>
      </c>
      <c r="I104" s="186"/>
      <c r="J104" s="187">
        <f>ROUND(I104*H104,2)</f>
        <v>0</v>
      </c>
      <c r="K104" s="183" t="s">
        <v>158</v>
      </c>
      <c r="L104" s="37"/>
      <c r="M104" s="188" t="s">
        <v>19</v>
      </c>
      <c r="N104" s="189" t="s">
        <v>48</v>
      </c>
      <c r="O104" s="59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16" t="s">
        <v>159</v>
      </c>
      <c r="AT104" s="16" t="s">
        <v>154</v>
      </c>
      <c r="AU104" s="16" t="s">
        <v>86</v>
      </c>
      <c r="AY104" s="16" t="s">
        <v>152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84</v>
      </c>
      <c r="BK104" s="192">
        <f>ROUND(I104*H104,2)</f>
        <v>0</v>
      </c>
      <c r="BL104" s="16" t="s">
        <v>159</v>
      </c>
      <c r="BM104" s="16" t="s">
        <v>187</v>
      </c>
    </row>
    <row r="105" spans="2:65" s="12" customFormat="1" ht="11.25">
      <c r="B105" s="193"/>
      <c r="C105" s="194"/>
      <c r="D105" s="195" t="s">
        <v>161</v>
      </c>
      <c r="E105" s="196" t="s">
        <v>19</v>
      </c>
      <c r="F105" s="197" t="s">
        <v>183</v>
      </c>
      <c r="G105" s="194"/>
      <c r="H105" s="198">
        <v>29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161</v>
      </c>
      <c r="AU105" s="204" t="s">
        <v>86</v>
      </c>
      <c r="AV105" s="12" t="s">
        <v>86</v>
      </c>
      <c r="AW105" s="12" t="s">
        <v>36</v>
      </c>
      <c r="AX105" s="12" t="s">
        <v>84</v>
      </c>
      <c r="AY105" s="204" t="s">
        <v>152</v>
      </c>
    </row>
    <row r="106" spans="2:65" s="1" customFormat="1" ht="22.5" customHeight="1">
      <c r="B106" s="33"/>
      <c r="C106" s="181" t="s">
        <v>188</v>
      </c>
      <c r="D106" s="181" t="s">
        <v>154</v>
      </c>
      <c r="E106" s="182" t="s">
        <v>189</v>
      </c>
      <c r="F106" s="183" t="s">
        <v>190</v>
      </c>
      <c r="G106" s="184" t="s">
        <v>181</v>
      </c>
      <c r="H106" s="185">
        <v>14</v>
      </c>
      <c r="I106" s="186"/>
      <c r="J106" s="187">
        <f>ROUND(I106*H106,2)</f>
        <v>0</v>
      </c>
      <c r="K106" s="183" t="s">
        <v>158</v>
      </c>
      <c r="L106" s="37"/>
      <c r="M106" s="188" t="s">
        <v>19</v>
      </c>
      <c r="N106" s="189" t="s">
        <v>48</v>
      </c>
      <c r="O106" s="59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159</v>
      </c>
      <c r="AT106" s="16" t="s">
        <v>154</v>
      </c>
      <c r="AU106" s="16" t="s">
        <v>86</v>
      </c>
      <c r="AY106" s="16" t="s">
        <v>152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84</v>
      </c>
      <c r="BK106" s="192">
        <f>ROUND(I106*H106,2)</f>
        <v>0</v>
      </c>
      <c r="BL106" s="16" t="s">
        <v>159</v>
      </c>
      <c r="BM106" s="16" t="s">
        <v>191</v>
      </c>
    </row>
    <row r="107" spans="2:65" s="1" customFormat="1" ht="16.5" customHeight="1">
      <c r="B107" s="33"/>
      <c r="C107" s="181" t="s">
        <v>192</v>
      </c>
      <c r="D107" s="181" t="s">
        <v>154</v>
      </c>
      <c r="E107" s="182" t="s">
        <v>193</v>
      </c>
      <c r="F107" s="183" t="s">
        <v>194</v>
      </c>
      <c r="G107" s="184" t="s">
        <v>181</v>
      </c>
      <c r="H107" s="185">
        <v>14</v>
      </c>
      <c r="I107" s="186"/>
      <c r="J107" s="187">
        <f>ROUND(I107*H107,2)</f>
        <v>0</v>
      </c>
      <c r="K107" s="183" t="s">
        <v>158</v>
      </c>
      <c r="L107" s="37"/>
      <c r="M107" s="188" t="s">
        <v>19</v>
      </c>
      <c r="N107" s="189" t="s">
        <v>48</v>
      </c>
      <c r="O107" s="59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16" t="s">
        <v>159</v>
      </c>
      <c r="AT107" s="16" t="s">
        <v>154</v>
      </c>
      <c r="AU107" s="16" t="s">
        <v>86</v>
      </c>
      <c r="AY107" s="16" t="s">
        <v>152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6" t="s">
        <v>84</v>
      </c>
      <c r="BK107" s="192">
        <f>ROUND(I107*H107,2)</f>
        <v>0</v>
      </c>
      <c r="BL107" s="16" t="s">
        <v>159</v>
      </c>
      <c r="BM107" s="16" t="s">
        <v>195</v>
      </c>
    </row>
    <row r="108" spans="2:65" s="12" customFormat="1" ht="11.25">
      <c r="B108" s="193"/>
      <c r="C108" s="194"/>
      <c r="D108" s="195" t="s">
        <v>161</v>
      </c>
      <c r="E108" s="196" t="s">
        <v>19</v>
      </c>
      <c r="F108" s="197" t="s">
        <v>196</v>
      </c>
      <c r="G108" s="194"/>
      <c r="H108" s="198">
        <v>14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161</v>
      </c>
      <c r="AU108" s="204" t="s">
        <v>86</v>
      </c>
      <c r="AV108" s="12" t="s">
        <v>86</v>
      </c>
      <c r="AW108" s="12" t="s">
        <v>36</v>
      </c>
      <c r="AX108" s="12" t="s">
        <v>84</v>
      </c>
      <c r="AY108" s="204" t="s">
        <v>152</v>
      </c>
    </row>
    <row r="109" spans="2:65" s="1" customFormat="1" ht="33.75" customHeight="1">
      <c r="B109" s="33"/>
      <c r="C109" s="181" t="s">
        <v>197</v>
      </c>
      <c r="D109" s="181" t="s">
        <v>154</v>
      </c>
      <c r="E109" s="182" t="s">
        <v>198</v>
      </c>
      <c r="F109" s="183" t="s">
        <v>199</v>
      </c>
      <c r="G109" s="184" t="s">
        <v>181</v>
      </c>
      <c r="H109" s="185">
        <v>15</v>
      </c>
      <c r="I109" s="186"/>
      <c r="J109" s="187">
        <f>ROUND(I109*H109,2)</f>
        <v>0</v>
      </c>
      <c r="K109" s="183" t="s">
        <v>158</v>
      </c>
      <c r="L109" s="37"/>
      <c r="M109" s="188" t="s">
        <v>19</v>
      </c>
      <c r="N109" s="189" t="s">
        <v>48</v>
      </c>
      <c r="O109" s="59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16" t="s">
        <v>159</v>
      </c>
      <c r="AT109" s="16" t="s">
        <v>154</v>
      </c>
      <c r="AU109" s="16" t="s">
        <v>86</v>
      </c>
      <c r="AY109" s="16" t="s">
        <v>152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6" t="s">
        <v>84</v>
      </c>
      <c r="BK109" s="192">
        <f>ROUND(I109*H109,2)</f>
        <v>0</v>
      </c>
      <c r="BL109" s="16" t="s">
        <v>159</v>
      </c>
      <c r="BM109" s="16" t="s">
        <v>200</v>
      </c>
    </row>
    <row r="110" spans="2:65" s="12" customFormat="1" ht="11.25">
      <c r="B110" s="193"/>
      <c r="C110" s="194"/>
      <c r="D110" s="195" t="s">
        <v>161</v>
      </c>
      <c r="E110" s="196" t="s">
        <v>19</v>
      </c>
      <c r="F110" s="197" t="s">
        <v>201</v>
      </c>
      <c r="G110" s="194"/>
      <c r="H110" s="198">
        <v>15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161</v>
      </c>
      <c r="AU110" s="204" t="s">
        <v>86</v>
      </c>
      <c r="AV110" s="12" t="s">
        <v>86</v>
      </c>
      <c r="AW110" s="12" t="s">
        <v>36</v>
      </c>
      <c r="AX110" s="12" t="s">
        <v>84</v>
      </c>
      <c r="AY110" s="204" t="s">
        <v>152</v>
      </c>
    </row>
    <row r="111" spans="2:65" s="1" customFormat="1" ht="16.5" customHeight="1">
      <c r="B111" s="33"/>
      <c r="C111" s="181" t="s">
        <v>202</v>
      </c>
      <c r="D111" s="181" t="s">
        <v>154</v>
      </c>
      <c r="E111" s="182" t="s">
        <v>203</v>
      </c>
      <c r="F111" s="183" t="s">
        <v>204</v>
      </c>
      <c r="G111" s="184" t="s">
        <v>181</v>
      </c>
      <c r="H111" s="185">
        <v>14</v>
      </c>
      <c r="I111" s="186"/>
      <c r="J111" s="187">
        <f>ROUND(I111*H111,2)</f>
        <v>0</v>
      </c>
      <c r="K111" s="183" t="s">
        <v>158</v>
      </c>
      <c r="L111" s="37"/>
      <c r="M111" s="188" t="s">
        <v>19</v>
      </c>
      <c r="N111" s="189" t="s">
        <v>48</v>
      </c>
      <c r="O111" s="59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16" t="s">
        <v>159</v>
      </c>
      <c r="AT111" s="16" t="s">
        <v>154</v>
      </c>
      <c r="AU111" s="16" t="s">
        <v>86</v>
      </c>
      <c r="AY111" s="16" t="s">
        <v>152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6" t="s">
        <v>84</v>
      </c>
      <c r="BK111" s="192">
        <f>ROUND(I111*H111,2)</f>
        <v>0</v>
      </c>
      <c r="BL111" s="16" t="s">
        <v>159</v>
      </c>
      <c r="BM111" s="16" t="s">
        <v>205</v>
      </c>
    </row>
    <row r="112" spans="2:65" s="1" customFormat="1" ht="22.5" customHeight="1">
      <c r="B112" s="33"/>
      <c r="C112" s="181" t="s">
        <v>206</v>
      </c>
      <c r="D112" s="181" t="s">
        <v>154</v>
      </c>
      <c r="E112" s="182" t="s">
        <v>207</v>
      </c>
      <c r="F112" s="183" t="s">
        <v>208</v>
      </c>
      <c r="G112" s="184" t="s">
        <v>209</v>
      </c>
      <c r="H112" s="185">
        <v>14</v>
      </c>
      <c r="I112" s="186"/>
      <c r="J112" s="187">
        <f>ROUND(I112*H112,2)</f>
        <v>0</v>
      </c>
      <c r="K112" s="183" t="s">
        <v>158</v>
      </c>
      <c r="L112" s="37"/>
      <c r="M112" s="188" t="s">
        <v>19</v>
      </c>
      <c r="N112" s="189" t="s">
        <v>48</v>
      </c>
      <c r="O112" s="59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159</v>
      </c>
      <c r="AT112" s="16" t="s">
        <v>154</v>
      </c>
      <c r="AU112" s="16" t="s">
        <v>86</v>
      </c>
      <c r="AY112" s="16" t="s">
        <v>152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84</v>
      </c>
      <c r="BK112" s="192">
        <f>ROUND(I112*H112,2)</f>
        <v>0</v>
      </c>
      <c r="BL112" s="16" t="s">
        <v>159</v>
      </c>
      <c r="BM112" s="16" t="s">
        <v>210</v>
      </c>
    </row>
    <row r="113" spans="2:65" s="1" customFormat="1" ht="22.5" customHeight="1">
      <c r="B113" s="33"/>
      <c r="C113" s="181" t="s">
        <v>211</v>
      </c>
      <c r="D113" s="181" t="s">
        <v>154</v>
      </c>
      <c r="E113" s="182" t="s">
        <v>212</v>
      </c>
      <c r="F113" s="183" t="s">
        <v>213</v>
      </c>
      <c r="G113" s="184" t="s">
        <v>157</v>
      </c>
      <c r="H113" s="185">
        <v>23</v>
      </c>
      <c r="I113" s="186"/>
      <c r="J113" s="187">
        <f>ROUND(I113*H113,2)</f>
        <v>0</v>
      </c>
      <c r="K113" s="183" t="s">
        <v>158</v>
      </c>
      <c r="L113" s="37"/>
      <c r="M113" s="188" t="s">
        <v>19</v>
      </c>
      <c r="N113" s="189" t="s">
        <v>48</v>
      </c>
      <c r="O113" s="59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16" t="s">
        <v>159</v>
      </c>
      <c r="AT113" s="16" t="s">
        <v>154</v>
      </c>
      <c r="AU113" s="16" t="s">
        <v>86</v>
      </c>
      <c r="AY113" s="16" t="s">
        <v>152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6" t="s">
        <v>84</v>
      </c>
      <c r="BK113" s="192">
        <f>ROUND(I113*H113,2)</f>
        <v>0</v>
      </c>
      <c r="BL113" s="16" t="s">
        <v>159</v>
      </c>
      <c r="BM113" s="16" t="s">
        <v>214</v>
      </c>
    </row>
    <row r="114" spans="2:65" s="11" customFormat="1" ht="22.9" customHeight="1">
      <c r="B114" s="165"/>
      <c r="C114" s="166"/>
      <c r="D114" s="167" t="s">
        <v>76</v>
      </c>
      <c r="E114" s="179" t="s">
        <v>159</v>
      </c>
      <c r="F114" s="179" t="s">
        <v>215</v>
      </c>
      <c r="G114" s="166"/>
      <c r="H114" s="166"/>
      <c r="I114" s="169"/>
      <c r="J114" s="180">
        <f>BK114</f>
        <v>0</v>
      </c>
      <c r="K114" s="166"/>
      <c r="L114" s="171"/>
      <c r="M114" s="172"/>
      <c r="N114" s="173"/>
      <c r="O114" s="173"/>
      <c r="P114" s="174">
        <f>SUM(P115:P118)</f>
        <v>0</v>
      </c>
      <c r="Q114" s="173"/>
      <c r="R114" s="174">
        <f>SUM(R115:R118)</f>
        <v>0</v>
      </c>
      <c r="S114" s="173"/>
      <c r="T114" s="175">
        <f>SUM(T115:T118)</f>
        <v>0</v>
      </c>
      <c r="AR114" s="176" t="s">
        <v>84</v>
      </c>
      <c r="AT114" s="177" t="s">
        <v>76</v>
      </c>
      <c r="AU114" s="177" t="s">
        <v>84</v>
      </c>
      <c r="AY114" s="176" t="s">
        <v>152</v>
      </c>
      <c r="BK114" s="178">
        <f>SUM(BK115:BK118)</f>
        <v>0</v>
      </c>
    </row>
    <row r="115" spans="2:65" s="1" customFormat="1" ht="22.5" customHeight="1">
      <c r="B115" s="33"/>
      <c r="C115" s="181" t="s">
        <v>216</v>
      </c>
      <c r="D115" s="181" t="s">
        <v>154</v>
      </c>
      <c r="E115" s="182" t="s">
        <v>217</v>
      </c>
      <c r="F115" s="183" t="s">
        <v>218</v>
      </c>
      <c r="G115" s="184" t="s">
        <v>157</v>
      </c>
      <c r="H115" s="185">
        <v>676</v>
      </c>
      <c r="I115" s="186"/>
      <c r="J115" s="187">
        <f>ROUND(I115*H115,2)</f>
        <v>0</v>
      </c>
      <c r="K115" s="183" t="s">
        <v>158</v>
      </c>
      <c r="L115" s="37"/>
      <c r="M115" s="188" t="s">
        <v>19</v>
      </c>
      <c r="N115" s="189" t="s">
        <v>48</v>
      </c>
      <c r="O115" s="59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16" t="s">
        <v>159</v>
      </c>
      <c r="AT115" s="16" t="s">
        <v>154</v>
      </c>
      <c r="AU115" s="16" t="s">
        <v>86</v>
      </c>
      <c r="AY115" s="16" t="s">
        <v>152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84</v>
      </c>
      <c r="BK115" s="192">
        <f>ROUND(I115*H115,2)</f>
        <v>0</v>
      </c>
      <c r="BL115" s="16" t="s">
        <v>159</v>
      </c>
      <c r="BM115" s="16" t="s">
        <v>219</v>
      </c>
    </row>
    <row r="116" spans="2:65" s="12" customFormat="1" ht="11.25">
      <c r="B116" s="193"/>
      <c r="C116" s="194"/>
      <c r="D116" s="195" t="s">
        <v>161</v>
      </c>
      <c r="E116" s="196" t="s">
        <v>19</v>
      </c>
      <c r="F116" s="197" t="s">
        <v>220</v>
      </c>
      <c r="G116" s="194"/>
      <c r="H116" s="198">
        <v>126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161</v>
      </c>
      <c r="AU116" s="204" t="s">
        <v>86</v>
      </c>
      <c r="AV116" s="12" t="s">
        <v>86</v>
      </c>
      <c r="AW116" s="12" t="s">
        <v>36</v>
      </c>
      <c r="AX116" s="12" t="s">
        <v>77</v>
      </c>
      <c r="AY116" s="204" t="s">
        <v>152</v>
      </c>
    </row>
    <row r="117" spans="2:65" s="12" customFormat="1" ht="11.25">
      <c r="B117" s="193"/>
      <c r="C117" s="194"/>
      <c r="D117" s="195" t="s">
        <v>161</v>
      </c>
      <c r="E117" s="196" t="s">
        <v>19</v>
      </c>
      <c r="F117" s="197" t="s">
        <v>221</v>
      </c>
      <c r="G117" s="194"/>
      <c r="H117" s="198">
        <v>550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161</v>
      </c>
      <c r="AU117" s="204" t="s">
        <v>86</v>
      </c>
      <c r="AV117" s="12" t="s">
        <v>86</v>
      </c>
      <c r="AW117" s="12" t="s">
        <v>36</v>
      </c>
      <c r="AX117" s="12" t="s">
        <v>77</v>
      </c>
      <c r="AY117" s="204" t="s">
        <v>152</v>
      </c>
    </row>
    <row r="118" spans="2:65" s="13" customFormat="1" ht="11.25">
      <c r="B118" s="205"/>
      <c r="C118" s="206"/>
      <c r="D118" s="195" t="s">
        <v>161</v>
      </c>
      <c r="E118" s="207" t="s">
        <v>19</v>
      </c>
      <c r="F118" s="208" t="s">
        <v>222</v>
      </c>
      <c r="G118" s="206"/>
      <c r="H118" s="209">
        <v>676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161</v>
      </c>
      <c r="AU118" s="215" t="s">
        <v>86</v>
      </c>
      <c r="AV118" s="13" t="s">
        <v>159</v>
      </c>
      <c r="AW118" s="13" t="s">
        <v>36</v>
      </c>
      <c r="AX118" s="13" t="s">
        <v>84</v>
      </c>
      <c r="AY118" s="215" t="s">
        <v>152</v>
      </c>
    </row>
    <row r="119" spans="2:65" s="11" customFormat="1" ht="22.9" customHeight="1">
      <c r="B119" s="165"/>
      <c r="C119" s="166"/>
      <c r="D119" s="167" t="s">
        <v>76</v>
      </c>
      <c r="E119" s="179" t="s">
        <v>170</v>
      </c>
      <c r="F119" s="179" t="s">
        <v>223</v>
      </c>
      <c r="G119" s="166"/>
      <c r="H119" s="166"/>
      <c r="I119" s="169"/>
      <c r="J119" s="180">
        <f>BK119</f>
        <v>0</v>
      </c>
      <c r="K119" s="166"/>
      <c r="L119" s="171"/>
      <c r="M119" s="172"/>
      <c r="N119" s="173"/>
      <c r="O119" s="173"/>
      <c r="P119" s="174">
        <f>SUM(P120:P151)</f>
        <v>0</v>
      </c>
      <c r="Q119" s="173"/>
      <c r="R119" s="174">
        <f>SUM(R120:R151)</f>
        <v>151.37440000000004</v>
      </c>
      <c r="S119" s="173"/>
      <c r="T119" s="175">
        <f>SUM(T120:T151)</f>
        <v>0</v>
      </c>
      <c r="AR119" s="176" t="s">
        <v>84</v>
      </c>
      <c r="AT119" s="177" t="s">
        <v>76</v>
      </c>
      <c r="AU119" s="177" t="s">
        <v>84</v>
      </c>
      <c r="AY119" s="176" t="s">
        <v>152</v>
      </c>
      <c r="BK119" s="178">
        <f>SUM(BK120:BK151)</f>
        <v>0</v>
      </c>
    </row>
    <row r="120" spans="2:65" s="1" customFormat="1" ht="33.75" customHeight="1">
      <c r="B120" s="33"/>
      <c r="C120" s="181" t="s">
        <v>224</v>
      </c>
      <c r="D120" s="181" t="s">
        <v>154</v>
      </c>
      <c r="E120" s="182" t="s">
        <v>225</v>
      </c>
      <c r="F120" s="183" t="s">
        <v>226</v>
      </c>
      <c r="G120" s="184" t="s">
        <v>157</v>
      </c>
      <c r="H120" s="185">
        <v>906</v>
      </c>
      <c r="I120" s="186"/>
      <c r="J120" s="187">
        <f>ROUND(I120*H120,2)</f>
        <v>0</v>
      </c>
      <c r="K120" s="183" t="s">
        <v>158</v>
      </c>
      <c r="L120" s="37"/>
      <c r="M120" s="188" t="s">
        <v>19</v>
      </c>
      <c r="N120" s="189" t="s">
        <v>48</v>
      </c>
      <c r="O120" s="59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16" t="s">
        <v>159</v>
      </c>
      <c r="AT120" s="16" t="s">
        <v>154</v>
      </c>
      <c r="AU120" s="16" t="s">
        <v>86</v>
      </c>
      <c r="AY120" s="16" t="s">
        <v>152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6" t="s">
        <v>84</v>
      </c>
      <c r="BK120" s="192">
        <f>ROUND(I120*H120,2)</f>
        <v>0</v>
      </c>
      <c r="BL120" s="16" t="s">
        <v>159</v>
      </c>
      <c r="BM120" s="16" t="s">
        <v>227</v>
      </c>
    </row>
    <row r="121" spans="2:65" s="12" customFormat="1" ht="11.25">
      <c r="B121" s="193"/>
      <c r="C121" s="194"/>
      <c r="D121" s="195" t="s">
        <v>161</v>
      </c>
      <c r="E121" s="196" t="s">
        <v>19</v>
      </c>
      <c r="F121" s="197" t="s">
        <v>228</v>
      </c>
      <c r="G121" s="194"/>
      <c r="H121" s="198">
        <v>120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161</v>
      </c>
      <c r="AU121" s="204" t="s">
        <v>86</v>
      </c>
      <c r="AV121" s="12" t="s">
        <v>86</v>
      </c>
      <c r="AW121" s="12" t="s">
        <v>36</v>
      </c>
      <c r="AX121" s="12" t="s">
        <v>77</v>
      </c>
      <c r="AY121" s="204" t="s">
        <v>152</v>
      </c>
    </row>
    <row r="122" spans="2:65" s="12" customFormat="1" ht="11.25">
      <c r="B122" s="193"/>
      <c r="C122" s="194"/>
      <c r="D122" s="195" t="s">
        <v>161</v>
      </c>
      <c r="E122" s="196" t="s">
        <v>19</v>
      </c>
      <c r="F122" s="197" t="s">
        <v>229</v>
      </c>
      <c r="G122" s="194"/>
      <c r="H122" s="198">
        <v>660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161</v>
      </c>
      <c r="AU122" s="204" t="s">
        <v>86</v>
      </c>
      <c r="AV122" s="12" t="s">
        <v>86</v>
      </c>
      <c r="AW122" s="12" t="s">
        <v>36</v>
      </c>
      <c r="AX122" s="12" t="s">
        <v>77</v>
      </c>
      <c r="AY122" s="204" t="s">
        <v>152</v>
      </c>
    </row>
    <row r="123" spans="2:65" s="12" customFormat="1" ht="11.25">
      <c r="B123" s="193"/>
      <c r="C123" s="194"/>
      <c r="D123" s="195" t="s">
        <v>161</v>
      </c>
      <c r="E123" s="196" t="s">
        <v>19</v>
      </c>
      <c r="F123" s="197" t="s">
        <v>220</v>
      </c>
      <c r="G123" s="194"/>
      <c r="H123" s="198">
        <v>126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161</v>
      </c>
      <c r="AU123" s="204" t="s">
        <v>86</v>
      </c>
      <c r="AV123" s="12" t="s">
        <v>86</v>
      </c>
      <c r="AW123" s="12" t="s">
        <v>36</v>
      </c>
      <c r="AX123" s="12" t="s">
        <v>77</v>
      </c>
      <c r="AY123" s="204" t="s">
        <v>152</v>
      </c>
    </row>
    <row r="124" spans="2:65" s="13" customFormat="1" ht="11.25">
      <c r="B124" s="205"/>
      <c r="C124" s="206"/>
      <c r="D124" s="195" t="s">
        <v>161</v>
      </c>
      <c r="E124" s="207" t="s">
        <v>19</v>
      </c>
      <c r="F124" s="208" t="s">
        <v>222</v>
      </c>
      <c r="G124" s="206"/>
      <c r="H124" s="209">
        <v>906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161</v>
      </c>
      <c r="AU124" s="215" t="s">
        <v>86</v>
      </c>
      <c r="AV124" s="13" t="s">
        <v>159</v>
      </c>
      <c r="AW124" s="13" t="s">
        <v>36</v>
      </c>
      <c r="AX124" s="13" t="s">
        <v>84</v>
      </c>
      <c r="AY124" s="215" t="s">
        <v>152</v>
      </c>
    </row>
    <row r="125" spans="2:65" s="1" customFormat="1" ht="16.5" customHeight="1">
      <c r="B125" s="33"/>
      <c r="C125" s="216" t="s">
        <v>8</v>
      </c>
      <c r="D125" s="216" t="s">
        <v>230</v>
      </c>
      <c r="E125" s="217" t="s">
        <v>231</v>
      </c>
      <c r="F125" s="218" t="s">
        <v>232</v>
      </c>
      <c r="G125" s="219" t="s">
        <v>209</v>
      </c>
      <c r="H125" s="220">
        <v>1.5489999999999999</v>
      </c>
      <c r="I125" s="221"/>
      <c r="J125" s="222">
        <f>ROUND(I125*H125,2)</f>
        <v>0</v>
      </c>
      <c r="K125" s="218" t="s">
        <v>158</v>
      </c>
      <c r="L125" s="223"/>
      <c r="M125" s="224" t="s">
        <v>19</v>
      </c>
      <c r="N125" s="225" t="s">
        <v>48</v>
      </c>
      <c r="O125" s="59"/>
      <c r="P125" s="190">
        <f>O125*H125</f>
        <v>0</v>
      </c>
      <c r="Q125" s="190">
        <v>1</v>
      </c>
      <c r="R125" s="190">
        <f>Q125*H125</f>
        <v>1.5489999999999999</v>
      </c>
      <c r="S125" s="190">
        <v>0</v>
      </c>
      <c r="T125" s="191">
        <f>S125*H125</f>
        <v>0</v>
      </c>
      <c r="AR125" s="16" t="s">
        <v>233</v>
      </c>
      <c r="AT125" s="16" t="s">
        <v>230</v>
      </c>
      <c r="AU125" s="16" t="s">
        <v>86</v>
      </c>
      <c r="AY125" s="16" t="s">
        <v>152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84</v>
      </c>
      <c r="BK125" s="192">
        <f>ROUND(I125*H125,2)</f>
        <v>0</v>
      </c>
      <c r="BL125" s="16" t="s">
        <v>159</v>
      </c>
      <c r="BM125" s="16" t="s">
        <v>234</v>
      </c>
    </row>
    <row r="126" spans="2:65" s="12" customFormat="1" ht="11.25">
      <c r="B126" s="193"/>
      <c r="C126" s="194"/>
      <c r="D126" s="195" t="s">
        <v>161</v>
      </c>
      <c r="E126" s="196" t="s">
        <v>19</v>
      </c>
      <c r="F126" s="197" t="s">
        <v>235</v>
      </c>
      <c r="G126" s="194"/>
      <c r="H126" s="198">
        <v>1.5489999999999999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161</v>
      </c>
      <c r="AU126" s="204" t="s">
        <v>86</v>
      </c>
      <c r="AV126" s="12" t="s">
        <v>86</v>
      </c>
      <c r="AW126" s="12" t="s">
        <v>36</v>
      </c>
      <c r="AX126" s="12" t="s">
        <v>84</v>
      </c>
      <c r="AY126" s="204" t="s">
        <v>152</v>
      </c>
    </row>
    <row r="127" spans="2:65" s="1" customFormat="1" ht="16.5" customHeight="1">
      <c r="B127" s="33"/>
      <c r="C127" s="181" t="s">
        <v>236</v>
      </c>
      <c r="D127" s="181" t="s">
        <v>154</v>
      </c>
      <c r="E127" s="182" t="s">
        <v>237</v>
      </c>
      <c r="F127" s="183" t="s">
        <v>238</v>
      </c>
      <c r="G127" s="184" t="s">
        <v>157</v>
      </c>
      <c r="H127" s="185">
        <v>550</v>
      </c>
      <c r="I127" s="186"/>
      <c r="J127" s="187">
        <f>ROUND(I127*H127,2)</f>
        <v>0</v>
      </c>
      <c r="K127" s="183" t="s">
        <v>158</v>
      </c>
      <c r="L127" s="37"/>
      <c r="M127" s="188" t="s">
        <v>19</v>
      </c>
      <c r="N127" s="189" t="s">
        <v>48</v>
      </c>
      <c r="O127" s="59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16" t="s">
        <v>159</v>
      </c>
      <c r="AT127" s="16" t="s">
        <v>154</v>
      </c>
      <c r="AU127" s="16" t="s">
        <v>86</v>
      </c>
      <c r="AY127" s="16" t="s">
        <v>152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6" t="s">
        <v>84</v>
      </c>
      <c r="BK127" s="192">
        <f>ROUND(I127*H127,2)</f>
        <v>0</v>
      </c>
      <c r="BL127" s="16" t="s">
        <v>159</v>
      </c>
      <c r="BM127" s="16" t="s">
        <v>239</v>
      </c>
    </row>
    <row r="128" spans="2:65" s="12" customFormat="1" ht="11.25">
      <c r="B128" s="193"/>
      <c r="C128" s="194"/>
      <c r="D128" s="195" t="s">
        <v>161</v>
      </c>
      <c r="E128" s="196" t="s">
        <v>19</v>
      </c>
      <c r="F128" s="197" t="s">
        <v>221</v>
      </c>
      <c r="G128" s="194"/>
      <c r="H128" s="198">
        <v>550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161</v>
      </c>
      <c r="AU128" s="204" t="s">
        <v>86</v>
      </c>
      <c r="AV128" s="12" t="s">
        <v>86</v>
      </c>
      <c r="AW128" s="12" t="s">
        <v>36</v>
      </c>
      <c r="AX128" s="12" t="s">
        <v>84</v>
      </c>
      <c r="AY128" s="204" t="s">
        <v>152</v>
      </c>
    </row>
    <row r="129" spans="2:65" s="1" customFormat="1" ht="16.5" customHeight="1">
      <c r="B129" s="33"/>
      <c r="C129" s="181" t="s">
        <v>240</v>
      </c>
      <c r="D129" s="181" t="s">
        <v>154</v>
      </c>
      <c r="E129" s="182" t="s">
        <v>241</v>
      </c>
      <c r="F129" s="183" t="s">
        <v>242</v>
      </c>
      <c r="G129" s="184" t="s">
        <v>157</v>
      </c>
      <c r="H129" s="185">
        <v>246</v>
      </c>
      <c r="I129" s="186"/>
      <c r="J129" s="187">
        <f>ROUND(I129*H129,2)</f>
        <v>0</v>
      </c>
      <c r="K129" s="183" t="s">
        <v>158</v>
      </c>
      <c r="L129" s="37"/>
      <c r="M129" s="188" t="s">
        <v>19</v>
      </c>
      <c r="N129" s="189" t="s">
        <v>48</v>
      </c>
      <c r="O129" s="59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16" t="s">
        <v>159</v>
      </c>
      <c r="AT129" s="16" t="s">
        <v>154</v>
      </c>
      <c r="AU129" s="16" t="s">
        <v>86</v>
      </c>
      <c r="AY129" s="16" t="s">
        <v>152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6" t="s">
        <v>84</v>
      </c>
      <c r="BK129" s="192">
        <f>ROUND(I129*H129,2)</f>
        <v>0</v>
      </c>
      <c r="BL129" s="16" t="s">
        <v>159</v>
      </c>
      <c r="BM129" s="16" t="s">
        <v>243</v>
      </c>
    </row>
    <row r="130" spans="2:65" s="12" customFormat="1" ht="11.25">
      <c r="B130" s="193"/>
      <c r="C130" s="194"/>
      <c r="D130" s="195" t="s">
        <v>161</v>
      </c>
      <c r="E130" s="196" t="s">
        <v>19</v>
      </c>
      <c r="F130" s="197" t="s">
        <v>220</v>
      </c>
      <c r="G130" s="194"/>
      <c r="H130" s="198">
        <v>126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161</v>
      </c>
      <c r="AU130" s="204" t="s">
        <v>86</v>
      </c>
      <c r="AV130" s="12" t="s">
        <v>86</v>
      </c>
      <c r="AW130" s="12" t="s">
        <v>36</v>
      </c>
      <c r="AX130" s="12" t="s">
        <v>77</v>
      </c>
      <c r="AY130" s="204" t="s">
        <v>152</v>
      </c>
    </row>
    <row r="131" spans="2:65" s="12" customFormat="1" ht="11.25">
      <c r="B131" s="193"/>
      <c r="C131" s="194"/>
      <c r="D131" s="195" t="s">
        <v>161</v>
      </c>
      <c r="E131" s="196" t="s">
        <v>19</v>
      </c>
      <c r="F131" s="197" t="s">
        <v>228</v>
      </c>
      <c r="G131" s="194"/>
      <c r="H131" s="198">
        <v>120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161</v>
      </c>
      <c r="AU131" s="204" t="s">
        <v>86</v>
      </c>
      <c r="AV131" s="12" t="s">
        <v>86</v>
      </c>
      <c r="AW131" s="12" t="s">
        <v>36</v>
      </c>
      <c r="AX131" s="12" t="s">
        <v>77</v>
      </c>
      <c r="AY131" s="204" t="s">
        <v>152</v>
      </c>
    </row>
    <row r="132" spans="2:65" s="13" customFormat="1" ht="11.25">
      <c r="B132" s="205"/>
      <c r="C132" s="206"/>
      <c r="D132" s="195" t="s">
        <v>161</v>
      </c>
      <c r="E132" s="207" t="s">
        <v>19</v>
      </c>
      <c r="F132" s="208" t="s">
        <v>222</v>
      </c>
      <c r="G132" s="206"/>
      <c r="H132" s="209">
        <v>246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161</v>
      </c>
      <c r="AU132" s="215" t="s">
        <v>86</v>
      </c>
      <c r="AV132" s="13" t="s">
        <v>159</v>
      </c>
      <c r="AW132" s="13" t="s">
        <v>36</v>
      </c>
      <c r="AX132" s="13" t="s">
        <v>84</v>
      </c>
      <c r="AY132" s="215" t="s">
        <v>152</v>
      </c>
    </row>
    <row r="133" spans="2:65" s="1" customFormat="1" ht="22.5" customHeight="1">
      <c r="B133" s="33"/>
      <c r="C133" s="181" t="s">
        <v>244</v>
      </c>
      <c r="D133" s="181" t="s">
        <v>154</v>
      </c>
      <c r="E133" s="182" t="s">
        <v>245</v>
      </c>
      <c r="F133" s="183" t="s">
        <v>246</v>
      </c>
      <c r="G133" s="184" t="s">
        <v>157</v>
      </c>
      <c r="H133" s="185">
        <v>120</v>
      </c>
      <c r="I133" s="186"/>
      <c r="J133" s="187">
        <f>ROUND(I133*H133,2)</f>
        <v>0</v>
      </c>
      <c r="K133" s="183" t="s">
        <v>158</v>
      </c>
      <c r="L133" s="37"/>
      <c r="M133" s="188" t="s">
        <v>19</v>
      </c>
      <c r="N133" s="189" t="s">
        <v>48</v>
      </c>
      <c r="O133" s="59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16" t="s">
        <v>159</v>
      </c>
      <c r="AT133" s="16" t="s">
        <v>154</v>
      </c>
      <c r="AU133" s="16" t="s">
        <v>86</v>
      </c>
      <c r="AY133" s="16" t="s">
        <v>152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6" t="s">
        <v>84</v>
      </c>
      <c r="BK133" s="192">
        <f>ROUND(I133*H133,2)</f>
        <v>0</v>
      </c>
      <c r="BL133" s="16" t="s">
        <v>159</v>
      </c>
      <c r="BM133" s="16" t="s">
        <v>247</v>
      </c>
    </row>
    <row r="134" spans="2:65" s="12" customFormat="1" ht="11.25">
      <c r="B134" s="193"/>
      <c r="C134" s="194"/>
      <c r="D134" s="195" t="s">
        <v>161</v>
      </c>
      <c r="E134" s="196" t="s">
        <v>19</v>
      </c>
      <c r="F134" s="197" t="s">
        <v>228</v>
      </c>
      <c r="G134" s="194"/>
      <c r="H134" s="198">
        <v>120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161</v>
      </c>
      <c r="AU134" s="204" t="s">
        <v>86</v>
      </c>
      <c r="AV134" s="12" t="s">
        <v>86</v>
      </c>
      <c r="AW134" s="12" t="s">
        <v>36</v>
      </c>
      <c r="AX134" s="12" t="s">
        <v>84</v>
      </c>
      <c r="AY134" s="204" t="s">
        <v>152</v>
      </c>
    </row>
    <row r="135" spans="2:65" s="1" customFormat="1" ht="22.5" customHeight="1">
      <c r="B135" s="33"/>
      <c r="C135" s="181" t="s">
        <v>248</v>
      </c>
      <c r="D135" s="181" t="s">
        <v>154</v>
      </c>
      <c r="E135" s="182" t="s">
        <v>249</v>
      </c>
      <c r="F135" s="183" t="s">
        <v>250</v>
      </c>
      <c r="G135" s="184" t="s">
        <v>157</v>
      </c>
      <c r="H135" s="185">
        <v>120</v>
      </c>
      <c r="I135" s="186"/>
      <c r="J135" s="187">
        <f>ROUND(I135*H135,2)</f>
        <v>0</v>
      </c>
      <c r="K135" s="183" t="s">
        <v>158</v>
      </c>
      <c r="L135" s="37"/>
      <c r="M135" s="188" t="s">
        <v>19</v>
      </c>
      <c r="N135" s="189" t="s">
        <v>48</v>
      </c>
      <c r="O135" s="59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16" t="s">
        <v>159</v>
      </c>
      <c r="AT135" s="16" t="s">
        <v>154</v>
      </c>
      <c r="AU135" s="16" t="s">
        <v>86</v>
      </c>
      <c r="AY135" s="16" t="s">
        <v>152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6" t="s">
        <v>84</v>
      </c>
      <c r="BK135" s="192">
        <f>ROUND(I135*H135,2)</f>
        <v>0</v>
      </c>
      <c r="BL135" s="16" t="s">
        <v>159</v>
      </c>
      <c r="BM135" s="16" t="s">
        <v>251</v>
      </c>
    </row>
    <row r="136" spans="2:65" s="12" customFormat="1" ht="11.25">
      <c r="B136" s="193"/>
      <c r="C136" s="194"/>
      <c r="D136" s="195" t="s">
        <v>161</v>
      </c>
      <c r="E136" s="196" t="s">
        <v>19</v>
      </c>
      <c r="F136" s="197" t="s">
        <v>228</v>
      </c>
      <c r="G136" s="194"/>
      <c r="H136" s="198">
        <v>120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161</v>
      </c>
      <c r="AU136" s="204" t="s">
        <v>86</v>
      </c>
      <c r="AV136" s="12" t="s">
        <v>86</v>
      </c>
      <c r="AW136" s="12" t="s">
        <v>36</v>
      </c>
      <c r="AX136" s="12" t="s">
        <v>84</v>
      </c>
      <c r="AY136" s="204" t="s">
        <v>152</v>
      </c>
    </row>
    <row r="137" spans="2:65" s="1" customFormat="1" ht="16.5" customHeight="1">
      <c r="B137" s="33"/>
      <c r="C137" s="181" t="s">
        <v>252</v>
      </c>
      <c r="D137" s="181" t="s">
        <v>154</v>
      </c>
      <c r="E137" s="182" t="s">
        <v>253</v>
      </c>
      <c r="F137" s="183" t="s">
        <v>254</v>
      </c>
      <c r="G137" s="184" t="s">
        <v>157</v>
      </c>
      <c r="H137" s="185">
        <v>120</v>
      </c>
      <c r="I137" s="186"/>
      <c r="J137" s="187">
        <f>ROUND(I137*H137,2)</f>
        <v>0</v>
      </c>
      <c r="K137" s="183" t="s">
        <v>158</v>
      </c>
      <c r="L137" s="37"/>
      <c r="M137" s="188" t="s">
        <v>19</v>
      </c>
      <c r="N137" s="189" t="s">
        <v>48</v>
      </c>
      <c r="O137" s="59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16" t="s">
        <v>159</v>
      </c>
      <c r="AT137" s="16" t="s">
        <v>154</v>
      </c>
      <c r="AU137" s="16" t="s">
        <v>86</v>
      </c>
      <c r="AY137" s="16" t="s">
        <v>152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6" t="s">
        <v>84</v>
      </c>
      <c r="BK137" s="192">
        <f>ROUND(I137*H137,2)</f>
        <v>0</v>
      </c>
      <c r="BL137" s="16" t="s">
        <v>159</v>
      </c>
      <c r="BM137" s="16" t="s">
        <v>255</v>
      </c>
    </row>
    <row r="138" spans="2:65" s="12" customFormat="1" ht="11.25">
      <c r="B138" s="193"/>
      <c r="C138" s="194"/>
      <c r="D138" s="195" t="s">
        <v>161</v>
      </c>
      <c r="E138" s="196" t="s">
        <v>19</v>
      </c>
      <c r="F138" s="197" t="s">
        <v>228</v>
      </c>
      <c r="G138" s="194"/>
      <c r="H138" s="198">
        <v>120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161</v>
      </c>
      <c r="AU138" s="204" t="s">
        <v>86</v>
      </c>
      <c r="AV138" s="12" t="s">
        <v>86</v>
      </c>
      <c r="AW138" s="12" t="s">
        <v>36</v>
      </c>
      <c r="AX138" s="12" t="s">
        <v>84</v>
      </c>
      <c r="AY138" s="204" t="s">
        <v>152</v>
      </c>
    </row>
    <row r="139" spans="2:65" s="1" customFormat="1" ht="16.5" customHeight="1">
      <c r="B139" s="33"/>
      <c r="C139" s="181" t="s">
        <v>256</v>
      </c>
      <c r="D139" s="181" t="s">
        <v>154</v>
      </c>
      <c r="E139" s="182" t="s">
        <v>257</v>
      </c>
      <c r="F139" s="183" t="s">
        <v>258</v>
      </c>
      <c r="G139" s="184" t="s">
        <v>157</v>
      </c>
      <c r="H139" s="185">
        <v>120</v>
      </c>
      <c r="I139" s="186"/>
      <c r="J139" s="187">
        <f>ROUND(I139*H139,2)</f>
        <v>0</v>
      </c>
      <c r="K139" s="183" t="s">
        <v>158</v>
      </c>
      <c r="L139" s="37"/>
      <c r="M139" s="188" t="s">
        <v>19</v>
      </c>
      <c r="N139" s="189" t="s">
        <v>48</v>
      </c>
      <c r="O139" s="59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16" t="s">
        <v>159</v>
      </c>
      <c r="AT139" s="16" t="s">
        <v>154</v>
      </c>
      <c r="AU139" s="16" t="s">
        <v>86</v>
      </c>
      <c r="AY139" s="16" t="s">
        <v>152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6" t="s">
        <v>84</v>
      </c>
      <c r="BK139" s="192">
        <f>ROUND(I139*H139,2)</f>
        <v>0</v>
      </c>
      <c r="BL139" s="16" t="s">
        <v>159</v>
      </c>
      <c r="BM139" s="16" t="s">
        <v>259</v>
      </c>
    </row>
    <row r="140" spans="2:65" s="12" customFormat="1" ht="11.25">
      <c r="B140" s="193"/>
      <c r="C140" s="194"/>
      <c r="D140" s="195" t="s">
        <v>161</v>
      </c>
      <c r="E140" s="196" t="s">
        <v>19</v>
      </c>
      <c r="F140" s="197" t="s">
        <v>228</v>
      </c>
      <c r="G140" s="194"/>
      <c r="H140" s="198">
        <v>120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161</v>
      </c>
      <c r="AU140" s="204" t="s">
        <v>86</v>
      </c>
      <c r="AV140" s="12" t="s">
        <v>86</v>
      </c>
      <c r="AW140" s="12" t="s">
        <v>36</v>
      </c>
      <c r="AX140" s="12" t="s">
        <v>84</v>
      </c>
      <c r="AY140" s="204" t="s">
        <v>152</v>
      </c>
    </row>
    <row r="141" spans="2:65" s="1" customFormat="1" ht="22.5" customHeight="1">
      <c r="B141" s="33"/>
      <c r="C141" s="181" t="s">
        <v>7</v>
      </c>
      <c r="D141" s="181" t="s">
        <v>154</v>
      </c>
      <c r="E141" s="182" t="s">
        <v>260</v>
      </c>
      <c r="F141" s="183" t="s">
        <v>261</v>
      </c>
      <c r="G141" s="184" t="s">
        <v>157</v>
      </c>
      <c r="H141" s="185">
        <v>152</v>
      </c>
      <c r="I141" s="186"/>
      <c r="J141" s="187">
        <f>ROUND(I141*H141,2)</f>
        <v>0</v>
      </c>
      <c r="K141" s="183" t="s">
        <v>158</v>
      </c>
      <c r="L141" s="37"/>
      <c r="M141" s="188" t="s">
        <v>19</v>
      </c>
      <c r="N141" s="189" t="s">
        <v>48</v>
      </c>
      <c r="O141" s="59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16" t="s">
        <v>159</v>
      </c>
      <c r="AT141" s="16" t="s">
        <v>154</v>
      </c>
      <c r="AU141" s="16" t="s">
        <v>86</v>
      </c>
      <c r="AY141" s="16" t="s">
        <v>152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84</v>
      </c>
      <c r="BK141" s="192">
        <f>ROUND(I141*H141,2)</f>
        <v>0</v>
      </c>
      <c r="BL141" s="16" t="s">
        <v>159</v>
      </c>
      <c r="BM141" s="16" t="s">
        <v>262</v>
      </c>
    </row>
    <row r="142" spans="2:65" s="12" customFormat="1" ht="11.25">
      <c r="B142" s="193"/>
      <c r="C142" s="194"/>
      <c r="D142" s="195" t="s">
        <v>161</v>
      </c>
      <c r="E142" s="196" t="s">
        <v>19</v>
      </c>
      <c r="F142" s="197" t="s">
        <v>263</v>
      </c>
      <c r="G142" s="194"/>
      <c r="H142" s="198">
        <v>32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161</v>
      </c>
      <c r="AU142" s="204" t="s">
        <v>86</v>
      </c>
      <c r="AV142" s="12" t="s">
        <v>86</v>
      </c>
      <c r="AW142" s="12" t="s">
        <v>36</v>
      </c>
      <c r="AX142" s="12" t="s">
        <v>77</v>
      </c>
      <c r="AY142" s="204" t="s">
        <v>152</v>
      </c>
    </row>
    <row r="143" spans="2:65" s="12" customFormat="1" ht="11.25">
      <c r="B143" s="193"/>
      <c r="C143" s="194"/>
      <c r="D143" s="195" t="s">
        <v>161</v>
      </c>
      <c r="E143" s="196" t="s">
        <v>19</v>
      </c>
      <c r="F143" s="197" t="s">
        <v>228</v>
      </c>
      <c r="G143" s="194"/>
      <c r="H143" s="198">
        <v>120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161</v>
      </c>
      <c r="AU143" s="204" t="s">
        <v>86</v>
      </c>
      <c r="AV143" s="12" t="s">
        <v>86</v>
      </c>
      <c r="AW143" s="12" t="s">
        <v>36</v>
      </c>
      <c r="AX143" s="12" t="s">
        <v>77</v>
      </c>
      <c r="AY143" s="204" t="s">
        <v>152</v>
      </c>
    </row>
    <row r="144" spans="2:65" s="13" customFormat="1" ht="11.25">
      <c r="B144" s="205"/>
      <c r="C144" s="206"/>
      <c r="D144" s="195" t="s">
        <v>161</v>
      </c>
      <c r="E144" s="207" t="s">
        <v>19</v>
      </c>
      <c r="F144" s="208" t="s">
        <v>222</v>
      </c>
      <c r="G144" s="206"/>
      <c r="H144" s="209">
        <v>152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161</v>
      </c>
      <c r="AU144" s="215" t="s">
        <v>86</v>
      </c>
      <c r="AV144" s="13" t="s">
        <v>159</v>
      </c>
      <c r="AW144" s="13" t="s">
        <v>36</v>
      </c>
      <c r="AX144" s="13" t="s">
        <v>84</v>
      </c>
      <c r="AY144" s="215" t="s">
        <v>152</v>
      </c>
    </row>
    <row r="145" spans="2:65" s="1" customFormat="1" ht="33.75" customHeight="1">
      <c r="B145" s="33"/>
      <c r="C145" s="181" t="s">
        <v>264</v>
      </c>
      <c r="D145" s="181" t="s">
        <v>154</v>
      </c>
      <c r="E145" s="182" t="s">
        <v>265</v>
      </c>
      <c r="F145" s="183" t="s">
        <v>266</v>
      </c>
      <c r="G145" s="184" t="s">
        <v>157</v>
      </c>
      <c r="H145" s="185">
        <v>550</v>
      </c>
      <c r="I145" s="186"/>
      <c r="J145" s="187">
        <f>ROUND(I145*H145,2)</f>
        <v>0</v>
      </c>
      <c r="K145" s="183" t="s">
        <v>158</v>
      </c>
      <c r="L145" s="37"/>
      <c r="M145" s="188" t="s">
        <v>19</v>
      </c>
      <c r="N145" s="189" t="s">
        <v>48</v>
      </c>
      <c r="O145" s="59"/>
      <c r="P145" s="190">
        <f>O145*H145</f>
        <v>0</v>
      </c>
      <c r="Q145" s="190">
        <v>8.4250000000000005E-2</v>
      </c>
      <c r="R145" s="190">
        <f>Q145*H145</f>
        <v>46.337500000000006</v>
      </c>
      <c r="S145" s="190">
        <v>0</v>
      </c>
      <c r="T145" s="191">
        <f>S145*H145</f>
        <v>0</v>
      </c>
      <c r="AR145" s="16" t="s">
        <v>159</v>
      </c>
      <c r="AT145" s="16" t="s">
        <v>154</v>
      </c>
      <c r="AU145" s="16" t="s">
        <v>86</v>
      </c>
      <c r="AY145" s="16" t="s">
        <v>152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6" t="s">
        <v>84</v>
      </c>
      <c r="BK145" s="192">
        <f>ROUND(I145*H145,2)</f>
        <v>0</v>
      </c>
      <c r="BL145" s="16" t="s">
        <v>159</v>
      </c>
      <c r="BM145" s="16" t="s">
        <v>267</v>
      </c>
    </row>
    <row r="146" spans="2:65" s="1" customFormat="1" ht="16.5" customHeight="1">
      <c r="B146" s="33"/>
      <c r="C146" s="216" t="s">
        <v>268</v>
      </c>
      <c r="D146" s="216" t="s">
        <v>230</v>
      </c>
      <c r="E146" s="217" t="s">
        <v>269</v>
      </c>
      <c r="F146" s="218" t="s">
        <v>270</v>
      </c>
      <c r="G146" s="219" t="s">
        <v>157</v>
      </c>
      <c r="H146" s="220">
        <v>525</v>
      </c>
      <c r="I146" s="221"/>
      <c r="J146" s="222">
        <f>ROUND(I146*H146,2)</f>
        <v>0</v>
      </c>
      <c r="K146" s="218" t="s">
        <v>158</v>
      </c>
      <c r="L146" s="223"/>
      <c r="M146" s="224" t="s">
        <v>19</v>
      </c>
      <c r="N146" s="225" t="s">
        <v>48</v>
      </c>
      <c r="O146" s="59"/>
      <c r="P146" s="190">
        <f>O146*H146</f>
        <v>0</v>
      </c>
      <c r="Q146" s="190">
        <v>0.13100000000000001</v>
      </c>
      <c r="R146" s="190">
        <f>Q146*H146</f>
        <v>68.775000000000006</v>
      </c>
      <c r="S146" s="190">
        <v>0</v>
      </c>
      <c r="T146" s="191">
        <f>S146*H146</f>
        <v>0</v>
      </c>
      <c r="AR146" s="16" t="s">
        <v>233</v>
      </c>
      <c r="AT146" s="16" t="s">
        <v>230</v>
      </c>
      <c r="AU146" s="16" t="s">
        <v>86</v>
      </c>
      <c r="AY146" s="16" t="s">
        <v>152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6" t="s">
        <v>84</v>
      </c>
      <c r="BK146" s="192">
        <f>ROUND(I146*H146,2)</f>
        <v>0</v>
      </c>
      <c r="BL146" s="16" t="s">
        <v>159</v>
      </c>
      <c r="BM146" s="16" t="s">
        <v>271</v>
      </c>
    </row>
    <row r="147" spans="2:65" s="12" customFormat="1" ht="11.25">
      <c r="B147" s="193"/>
      <c r="C147" s="194"/>
      <c r="D147" s="195" t="s">
        <v>161</v>
      </c>
      <c r="E147" s="196" t="s">
        <v>19</v>
      </c>
      <c r="F147" s="197" t="s">
        <v>272</v>
      </c>
      <c r="G147" s="194"/>
      <c r="H147" s="198">
        <v>525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161</v>
      </c>
      <c r="AU147" s="204" t="s">
        <v>86</v>
      </c>
      <c r="AV147" s="12" t="s">
        <v>86</v>
      </c>
      <c r="AW147" s="12" t="s">
        <v>36</v>
      </c>
      <c r="AX147" s="12" t="s">
        <v>84</v>
      </c>
      <c r="AY147" s="204" t="s">
        <v>152</v>
      </c>
    </row>
    <row r="148" spans="2:65" s="1" customFormat="1" ht="16.5" customHeight="1">
      <c r="B148" s="33"/>
      <c r="C148" s="216" t="s">
        <v>273</v>
      </c>
      <c r="D148" s="216" t="s">
        <v>230</v>
      </c>
      <c r="E148" s="217" t="s">
        <v>274</v>
      </c>
      <c r="F148" s="218" t="s">
        <v>275</v>
      </c>
      <c r="G148" s="219" t="s">
        <v>157</v>
      </c>
      <c r="H148" s="220">
        <v>25</v>
      </c>
      <c r="I148" s="221"/>
      <c r="J148" s="222">
        <f>ROUND(I148*H148,2)</f>
        <v>0</v>
      </c>
      <c r="K148" s="218" t="s">
        <v>158</v>
      </c>
      <c r="L148" s="223"/>
      <c r="M148" s="224" t="s">
        <v>19</v>
      </c>
      <c r="N148" s="225" t="s">
        <v>48</v>
      </c>
      <c r="O148" s="59"/>
      <c r="P148" s="190">
        <f>O148*H148</f>
        <v>0</v>
      </c>
      <c r="Q148" s="190">
        <v>0.13100000000000001</v>
      </c>
      <c r="R148" s="190">
        <f>Q148*H148</f>
        <v>3.2750000000000004</v>
      </c>
      <c r="S148" s="190">
        <v>0</v>
      </c>
      <c r="T148" s="191">
        <f>S148*H148</f>
        <v>0</v>
      </c>
      <c r="AR148" s="16" t="s">
        <v>233</v>
      </c>
      <c r="AT148" s="16" t="s">
        <v>230</v>
      </c>
      <c r="AU148" s="16" t="s">
        <v>86</v>
      </c>
      <c r="AY148" s="16" t="s">
        <v>152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6" t="s">
        <v>84</v>
      </c>
      <c r="BK148" s="192">
        <f>ROUND(I148*H148,2)</f>
        <v>0</v>
      </c>
      <c r="BL148" s="16" t="s">
        <v>159</v>
      </c>
      <c r="BM148" s="16" t="s">
        <v>276</v>
      </c>
    </row>
    <row r="149" spans="2:65" s="1" customFormat="1" ht="33.75" customHeight="1">
      <c r="B149" s="33"/>
      <c r="C149" s="181" t="s">
        <v>277</v>
      </c>
      <c r="D149" s="181" t="s">
        <v>154</v>
      </c>
      <c r="E149" s="182" t="s">
        <v>278</v>
      </c>
      <c r="F149" s="183" t="s">
        <v>279</v>
      </c>
      <c r="G149" s="184" t="s">
        <v>157</v>
      </c>
      <c r="H149" s="185">
        <v>126</v>
      </c>
      <c r="I149" s="186"/>
      <c r="J149" s="187">
        <f>ROUND(I149*H149,2)</f>
        <v>0</v>
      </c>
      <c r="K149" s="183" t="s">
        <v>158</v>
      </c>
      <c r="L149" s="37"/>
      <c r="M149" s="188" t="s">
        <v>19</v>
      </c>
      <c r="N149" s="189" t="s">
        <v>48</v>
      </c>
      <c r="O149" s="59"/>
      <c r="P149" s="190">
        <f>O149*H149</f>
        <v>0</v>
      </c>
      <c r="Q149" s="190">
        <v>8.5650000000000004E-2</v>
      </c>
      <c r="R149" s="190">
        <f>Q149*H149</f>
        <v>10.7919</v>
      </c>
      <c r="S149" s="190">
        <v>0</v>
      </c>
      <c r="T149" s="191">
        <f>S149*H149</f>
        <v>0</v>
      </c>
      <c r="AR149" s="16" t="s">
        <v>159</v>
      </c>
      <c r="AT149" s="16" t="s">
        <v>154</v>
      </c>
      <c r="AU149" s="16" t="s">
        <v>86</v>
      </c>
      <c r="AY149" s="16" t="s">
        <v>152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84</v>
      </c>
      <c r="BK149" s="192">
        <f>ROUND(I149*H149,2)</f>
        <v>0</v>
      </c>
      <c r="BL149" s="16" t="s">
        <v>159</v>
      </c>
      <c r="BM149" s="16" t="s">
        <v>280</v>
      </c>
    </row>
    <row r="150" spans="2:65" s="1" customFormat="1" ht="16.5" customHeight="1">
      <c r="B150" s="33"/>
      <c r="C150" s="216" t="s">
        <v>281</v>
      </c>
      <c r="D150" s="216" t="s">
        <v>230</v>
      </c>
      <c r="E150" s="217" t="s">
        <v>282</v>
      </c>
      <c r="F150" s="218" t="s">
        <v>283</v>
      </c>
      <c r="G150" s="219" t="s">
        <v>157</v>
      </c>
      <c r="H150" s="220">
        <v>92</v>
      </c>
      <c r="I150" s="221"/>
      <c r="J150" s="222">
        <f>ROUND(I150*H150,2)</f>
        <v>0</v>
      </c>
      <c r="K150" s="218" t="s">
        <v>158</v>
      </c>
      <c r="L150" s="223"/>
      <c r="M150" s="224" t="s">
        <v>19</v>
      </c>
      <c r="N150" s="225" t="s">
        <v>48</v>
      </c>
      <c r="O150" s="59"/>
      <c r="P150" s="190">
        <f>O150*H150</f>
        <v>0</v>
      </c>
      <c r="Q150" s="190">
        <v>0.17599999999999999</v>
      </c>
      <c r="R150" s="190">
        <f>Q150*H150</f>
        <v>16.192</v>
      </c>
      <c r="S150" s="190">
        <v>0</v>
      </c>
      <c r="T150" s="191">
        <f>S150*H150</f>
        <v>0</v>
      </c>
      <c r="AR150" s="16" t="s">
        <v>233</v>
      </c>
      <c r="AT150" s="16" t="s">
        <v>230</v>
      </c>
      <c r="AU150" s="16" t="s">
        <v>86</v>
      </c>
      <c r="AY150" s="16" t="s">
        <v>152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84</v>
      </c>
      <c r="BK150" s="192">
        <f>ROUND(I150*H150,2)</f>
        <v>0</v>
      </c>
      <c r="BL150" s="16" t="s">
        <v>159</v>
      </c>
      <c r="BM150" s="16" t="s">
        <v>284</v>
      </c>
    </row>
    <row r="151" spans="2:65" s="1" customFormat="1" ht="16.5" customHeight="1">
      <c r="B151" s="33"/>
      <c r="C151" s="216" t="s">
        <v>285</v>
      </c>
      <c r="D151" s="216" t="s">
        <v>230</v>
      </c>
      <c r="E151" s="217" t="s">
        <v>274</v>
      </c>
      <c r="F151" s="218" t="s">
        <v>275</v>
      </c>
      <c r="G151" s="219" t="s">
        <v>157</v>
      </c>
      <c r="H151" s="220">
        <v>34</v>
      </c>
      <c r="I151" s="221"/>
      <c r="J151" s="222">
        <f>ROUND(I151*H151,2)</f>
        <v>0</v>
      </c>
      <c r="K151" s="218" t="s">
        <v>158</v>
      </c>
      <c r="L151" s="223"/>
      <c r="M151" s="224" t="s">
        <v>19</v>
      </c>
      <c r="N151" s="225" t="s">
        <v>48</v>
      </c>
      <c r="O151" s="59"/>
      <c r="P151" s="190">
        <f>O151*H151</f>
        <v>0</v>
      </c>
      <c r="Q151" s="190">
        <v>0.13100000000000001</v>
      </c>
      <c r="R151" s="190">
        <f>Q151*H151</f>
        <v>4.4540000000000006</v>
      </c>
      <c r="S151" s="190">
        <v>0</v>
      </c>
      <c r="T151" s="191">
        <f>S151*H151</f>
        <v>0</v>
      </c>
      <c r="AR151" s="16" t="s">
        <v>233</v>
      </c>
      <c r="AT151" s="16" t="s">
        <v>230</v>
      </c>
      <c r="AU151" s="16" t="s">
        <v>86</v>
      </c>
      <c r="AY151" s="16" t="s">
        <v>152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6" t="s">
        <v>84</v>
      </c>
      <c r="BK151" s="192">
        <f>ROUND(I151*H151,2)</f>
        <v>0</v>
      </c>
      <c r="BL151" s="16" t="s">
        <v>159</v>
      </c>
      <c r="BM151" s="16" t="s">
        <v>286</v>
      </c>
    </row>
    <row r="152" spans="2:65" s="11" customFormat="1" ht="22.9" customHeight="1">
      <c r="B152" s="165"/>
      <c r="C152" s="166"/>
      <c r="D152" s="167" t="s">
        <v>76</v>
      </c>
      <c r="E152" s="179" t="s">
        <v>233</v>
      </c>
      <c r="F152" s="179" t="s">
        <v>287</v>
      </c>
      <c r="G152" s="166"/>
      <c r="H152" s="166"/>
      <c r="I152" s="169"/>
      <c r="J152" s="180">
        <f>BK152</f>
        <v>0</v>
      </c>
      <c r="K152" s="166"/>
      <c r="L152" s="171"/>
      <c r="M152" s="172"/>
      <c r="N152" s="173"/>
      <c r="O152" s="173"/>
      <c r="P152" s="174">
        <f>P153</f>
        <v>0</v>
      </c>
      <c r="Q152" s="173"/>
      <c r="R152" s="174">
        <f>R153</f>
        <v>1.8664800000000001</v>
      </c>
      <c r="S152" s="173"/>
      <c r="T152" s="175">
        <f>T153</f>
        <v>0</v>
      </c>
      <c r="AR152" s="176" t="s">
        <v>84</v>
      </c>
      <c r="AT152" s="177" t="s">
        <v>76</v>
      </c>
      <c r="AU152" s="177" t="s">
        <v>84</v>
      </c>
      <c r="AY152" s="176" t="s">
        <v>152</v>
      </c>
      <c r="BK152" s="178">
        <f>BK153</f>
        <v>0</v>
      </c>
    </row>
    <row r="153" spans="2:65" s="1" customFormat="1" ht="22.5" customHeight="1">
      <c r="B153" s="33"/>
      <c r="C153" s="181" t="s">
        <v>288</v>
      </c>
      <c r="D153" s="181" t="s">
        <v>154</v>
      </c>
      <c r="E153" s="182" t="s">
        <v>289</v>
      </c>
      <c r="F153" s="183" t="s">
        <v>290</v>
      </c>
      <c r="G153" s="184" t="s">
        <v>291</v>
      </c>
      <c r="H153" s="185">
        <v>6</v>
      </c>
      <c r="I153" s="186"/>
      <c r="J153" s="187">
        <f>ROUND(I153*H153,2)</f>
        <v>0</v>
      </c>
      <c r="K153" s="183" t="s">
        <v>158</v>
      </c>
      <c r="L153" s="37"/>
      <c r="M153" s="188" t="s">
        <v>19</v>
      </c>
      <c r="N153" s="189" t="s">
        <v>48</v>
      </c>
      <c r="O153" s="59"/>
      <c r="P153" s="190">
        <f>O153*H153</f>
        <v>0</v>
      </c>
      <c r="Q153" s="190">
        <v>0.31108000000000002</v>
      </c>
      <c r="R153" s="190">
        <f>Q153*H153</f>
        <v>1.8664800000000001</v>
      </c>
      <c r="S153" s="190">
        <v>0</v>
      </c>
      <c r="T153" s="191">
        <f>S153*H153</f>
        <v>0</v>
      </c>
      <c r="AR153" s="16" t="s">
        <v>159</v>
      </c>
      <c r="AT153" s="16" t="s">
        <v>154</v>
      </c>
      <c r="AU153" s="16" t="s">
        <v>86</v>
      </c>
      <c r="AY153" s="16" t="s">
        <v>152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6" t="s">
        <v>84</v>
      </c>
      <c r="BK153" s="192">
        <f>ROUND(I153*H153,2)</f>
        <v>0</v>
      </c>
      <c r="BL153" s="16" t="s">
        <v>159</v>
      </c>
      <c r="BM153" s="16" t="s">
        <v>292</v>
      </c>
    </row>
    <row r="154" spans="2:65" s="11" customFormat="1" ht="22.9" customHeight="1">
      <c r="B154" s="165"/>
      <c r="C154" s="166"/>
      <c r="D154" s="167" t="s">
        <v>76</v>
      </c>
      <c r="E154" s="179" t="s">
        <v>293</v>
      </c>
      <c r="F154" s="179" t="s">
        <v>294</v>
      </c>
      <c r="G154" s="166"/>
      <c r="H154" s="166"/>
      <c r="I154" s="169"/>
      <c r="J154" s="180">
        <f>BK154</f>
        <v>0</v>
      </c>
      <c r="K154" s="166"/>
      <c r="L154" s="171"/>
      <c r="M154" s="172"/>
      <c r="N154" s="173"/>
      <c r="O154" s="173"/>
      <c r="P154" s="174">
        <f>SUM(P155:P170)</f>
        <v>0</v>
      </c>
      <c r="Q154" s="173"/>
      <c r="R154" s="174">
        <f>SUM(R155:R170)</f>
        <v>153.04175000000001</v>
      </c>
      <c r="S154" s="173"/>
      <c r="T154" s="175">
        <f>SUM(T155:T170)</f>
        <v>0.246</v>
      </c>
      <c r="AR154" s="176" t="s">
        <v>84</v>
      </c>
      <c r="AT154" s="177" t="s">
        <v>76</v>
      </c>
      <c r="AU154" s="177" t="s">
        <v>84</v>
      </c>
      <c r="AY154" s="176" t="s">
        <v>152</v>
      </c>
      <c r="BK154" s="178">
        <f>SUM(BK155:BK170)</f>
        <v>0</v>
      </c>
    </row>
    <row r="155" spans="2:65" s="1" customFormat="1" ht="16.5" customHeight="1">
      <c r="B155" s="33"/>
      <c r="C155" s="181" t="s">
        <v>295</v>
      </c>
      <c r="D155" s="181" t="s">
        <v>154</v>
      </c>
      <c r="E155" s="182" t="s">
        <v>296</v>
      </c>
      <c r="F155" s="183" t="s">
        <v>297</v>
      </c>
      <c r="G155" s="184" t="s">
        <v>291</v>
      </c>
      <c r="H155" s="185">
        <v>2</v>
      </c>
      <c r="I155" s="186"/>
      <c r="J155" s="187">
        <f t="shared" ref="J155:J170" si="0">ROUND(I155*H155,2)</f>
        <v>0</v>
      </c>
      <c r="K155" s="183" t="s">
        <v>158</v>
      </c>
      <c r="L155" s="37"/>
      <c r="M155" s="188" t="s">
        <v>19</v>
      </c>
      <c r="N155" s="189" t="s">
        <v>48</v>
      </c>
      <c r="O155" s="59"/>
      <c r="P155" s="190">
        <f t="shared" ref="P155:P170" si="1">O155*H155</f>
        <v>0</v>
      </c>
      <c r="Q155" s="190">
        <v>0.11171</v>
      </c>
      <c r="R155" s="190">
        <f t="shared" ref="R155:R170" si="2">Q155*H155</f>
        <v>0.22342000000000001</v>
      </c>
      <c r="S155" s="190">
        <v>0</v>
      </c>
      <c r="T155" s="191">
        <f t="shared" ref="T155:T170" si="3">S155*H155</f>
        <v>0</v>
      </c>
      <c r="AR155" s="16" t="s">
        <v>159</v>
      </c>
      <c r="AT155" s="16" t="s">
        <v>154</v>
      </c>
      <c r="AU155" s="16" t="s">
        <v>86</v>
      </c>
      <c r="AY155" s="16" t="s">
        <v>152</v>
      </c>
      <c r="BE155" s="192">
        <f t="shared" ref="BE155:BE170" si="4">IF(N155="základní",J155,0)</f>
        <v>0</v>
      </c>
      <c r="BF155" s="192">
        <f t="shared" ref="BF155:BF170" si="5">IF(N155="snížená",J155,0)</f>
        <v>0</v>
      </c>
      <c r="BG155" s="192">
        <f t="shared" ref="BG155:BG170" si="6">IF(N155="zákl. přenesená",J155,0)</f>
        <v>0</v>
      </c>
      <c r="BH155" s="192">
        <f t="shared" ref="BH155:BH170" si="7">IF(N155="sníž. přenesená",J155,0)</f>
        <v>0</v>
      </c>
      <c r="BI155" s="192">
        <f t="shared" ref="BI155:BI170" si="8">IF(N155="nulová",J155,0)</f>
        <v>0</v>
      </c>
      <c r="BJ155" s="16" t="s">
        <v>84</v>
      </c>
      <c r="BK155" s="192">
        <f t="shared" ref="BK155:BK170" si="9">ROUND(I155*H155,2)</f>
        <v>0</v>
      </c>
      <c r="BL155" s="16" t="s">
        <v>159</v>
      </c>
      <c r="BM155" s="16" t="s">
        <v>298</v>
      </c>
    </row>
    <row r="156" spans="2:65" s="1" customFormat="1" ht="16.5" customHeight="1">
      <c r="B156" s="33"/>
      <c r="C156" s="216" t="s">
        <v>299</v>
      </c>
      <c r="D156" s="216" t="s">
        <v>230</v>
      </c>
      <c r="E156" s="217" t="s">
        <v>300</v>
      </c>
      <c r="F156" s="218" t="s">
        <v>301</v>
      </c>
      <c r="G156" s="219" t="s">
        <v>291</v>
      </c>
      <c r="H156" s="220">
        <v>2</v>
      </c>
      <c r="I156" s="221"/>
      <c r="J156" s="222">
        <f t="shared" si="0"/>
        <v>0</v>
      </c>
      <c r="K156" s="218" t="s">
        <v>158</v>
      </c>
      <c r="L156" s="223"/>
      <c r="M156" s="224" t="s">
        <v>19</v>
      </c>
      <c r="N156" s="225" t="s">
        <v>48</v>
      </c>
      <c r="O156" s="59"/>
      <c r="P156" s="190">
        <f t="shared" si="1"/>
        <v>0</v>
      </c>
      <c r="Q156" s="190">
        <v>2.0999999999999999E-3</v>
      </c>
      <c r="R156" s="190">
        <f t="shared" si="2"/>
        <v>4.1999999999999997E-3</v>
      </c>
      <c r="S156" s="190">
        <v>0</v>
      </c>
      <c r="T156" s="191">
        <f t="shared" si="3"/>
        <v>0</v>
      </c>
      <c r="AR156" s="16" t="s">
        <v>233</v>
      </c>
      <c r="AT156" s="16" t="s">
        <v>230</v>
      </c>
      <c r="AU156" s="16" t="s">
        <v>86</v>
      </c>
      <c r="AY156" s="16" t="s">
        <v>152</v>
      </c>
      <c r="BE156" s="192">
        <f t="shared" si="4"/>
        <v>0</v>
      </c>
      <c r="BF156" s="192">
        <f t="shared" si="5"/>
        <v>0</v>
      </c>
      <c r="BG156" s="192">
        <f t="shared" si="6"/>
        <v>0</v>
      </c>
      <c r="BH156" s="192">
        <f t="shared" si="7"/>
        <v>0</v>
      </c>
      <c r="BI156" s="192">
        <f t="shared" si="8"/>
        <v>0</v>
      </c>
      <c r="BJ156" s="16" t="s">
        <v>84</v>
      </c>
      <c r="BK156" s="192">
        <f t="shared" si="9"/>
        <v>0</v>
      </c>
      <c r="BL156" s="16" t="s">
        <v>159</v>
      </c>
      <c r="BM156" s="16" t="s">
        <v>302</v>
      </c>
    </row>
    <row r="157" spans="2:65" s="1" customFormat="1" ht="16.5" customHeight="1">
      <c r="B157" s="33"/>
      <c r="C157" s="181" t="s">
        <v>303</v>
      </c>
      <c r="D157" s="181" t="s">
        <v>154</v>
      </c>
      <c r="E157" s="182" t="s">
        <v>304</v>
      </c>
      <c r="F157" s="183" t="s">
        <v>305</v>
      </c>
      <c r="G157" s="184" t="s">
        <v>291</v>
      </c>
      <c r="H157" s="185">
        <v>6</v>
      </c>
      <c r="I157" s="186"/>
      <c r="J157" s="187">
        <f t="shared" si="0"/>
        <v>0</v>
      </c>
      <c r="K157" s="183" t="s">
        <v>158</v>
      </c>
      <c r="L157" s="37"/>
      <c r="M157" s="188" t="s">
        <v>19</v>
      </c>
      <c r="N157" s="189" t="s">
        <v>48</v>
      </c>
      <c r="O157" s="59"/>
      <c r="P157" s="190">
        <f t="shared" si="1"/>
        <v>0</v>
      </c>
      <c r="Q157" s="190">
        <v>6.9999999999999999E-4</v>
      </c>
      <c r="R157" s="190">
        <f t="shared" si="2"/>
        <v>4.1999999999999997E-3</v>
      </c>
      <c r="S157" s="190">
        <v>0</v>
      </c>
      <c r="T157" s="191">
        <f t="shared" si="3"/>
        <v>0</v>
      </c>
      <c r="AR157" s="16" t="s">
        <v>159</v>
      </c>
      <c r="AT157" s="16" t="s">
        <v>154</v>
      </c>
      <c r="AU157" s="16" t="s">
        <v>86</v>
      </c>
      <c r="AY157" s="16" t="s">
        <v>152</v>
      </c>
      <c r="BE157" s="192">
        <f t="shared" si="4"/>
        <v>0</v>
      </c>
      <c r="BF157" s="192">
        <f t="shared" si="5"/>
        <v>0</v>
      </c>
      <c r="BG157" s="192">
        <f t="shared" si="6"/>
        <v>0</v>
      </c>
      <c r="BH157" s="192">
        <f t="shared" si="7"/>
        <v>0</v>
      </c>
      <c r="BI157" s="192">
        <f t="shared" si="8"/>
        <v>0</v>
      </c>
      <c r="BJ157" s="16" t="s">
        <v>84</v>
      </c>
      <c r="BK157" s="192">
        <f t="shared" si="9"/>
        <v>0</v>
      </c>
      <c r="BL157" s="16" t="s">
        <v>159</v>
      </c>
      <c r="BM157" s="16" t="s">
        <v>306</v>
      </c>
    </row>
    <row r="158" spans="2:65" s="1" customFormat="1" ht="16.5" customHeight="1">
      <c r="B158" s="33"/>
      <c r="C158" s="216" t="s">
        <v>307</v>
      </c>
      <c r="D158" s="216" t="s">
        <v>230</v>
      </c>
      <c r="E158" s="217" t="s">
        <v>308</v>
      </c>
      <c r="F158" s="218" t="s">
        <v>309</v>
      </c>
      <c r="G158" s="219" t="s">
        <v>291</v>
      </c>
      <c r="H158" s="220">
        <v>3</v>
      </c>
      <c r="I158" s="221"/>
      <c r="J158" s="222">
        <f t="shared" si="0"/>
        <v>0</v>
      </c>
      <c r="K158" s="218" t="s">
        <v>158</v>
      </c>
      <c r="L158" s="223"/>
      <c r="M158" s="224" t="s">
        <v>19</v>
      </c>
      <c r="N158" s="225" t="s">
        <v>48</v>
      </c>
      <c r="O158" s="59"/>
      <c r="P158" s="190">
        <f t="shared" si="1"/>
        <v>0</v>
      </c>
      <c r="Q158" s="190">
        <v>4.0000000000000001E-3</v>
      </c>
      <c r="R158" s="190">
        <f t="shared" si="2"/>
        <v>1.2E-2</v>
      </c>
      <c r="S158" s="190">
        <v>0</v>
      </c>
      <c r="T158" s="191">
        <f t="shared" si="3"/>
        <v>0</v>
      </c>
      <c r="AR158" s="16" t="s">
        <v>233</v>
      </c>
      <c r="AT158" s="16" t="s">
        <v>230</v>
      </c>
      <c r="AU158" s="16" t="s">
        <v>86</v>
      </c>
      <c r="AY158" s="16" t="s">
        <v>152</v>
      </c>
      <c r="BE158" s="192">
        <f t="shared" si="4"/>
        <v>0</v>
      </c>
      <c r="BF158" s="192">
        <f t="shared" si="5"/>
        <v>0</v>
      </c>
      <c r="BG158" s="192">
        <f t="shared" si="6"/>
        <v>0</v>
      </c>
      <c r="BH158" s="192">
        <f t="shared" si="7"/>
        <v>0</v>
      </c>
      <c r="BI158" s="192">
        <f t="shared" si="8"/>
        <v>0</v>
      </c>
      <c r="BJ158" s="16" t="s">
        <v>84</v>
      </c>
      <c r="BK158" s="192">
        <f t="shared" si="9"/>
        <v>0</v>
      </c>
      <c r="BL158" s="16" t="s">
        <v>159</v>
      </c>
      <c r="BM158" s="16" t="s">
        <v>310</v>
      </c>
    </row>
    <row r="159" spans="2:65" s="1" customFormat="1" ht="16.5" customHeight="1">
      <c r="B159" s="33"/>
      <c r="C159" s="216" t="s">
        <v>311</v>
      </c>
      <c r="D159" s="216" t="s">
        <v>230</v>
      </c>
      <c r="E159" s="217" t="s">
        <v>312</v>
      </c>
      <c r="F159" s="218" t="s">
        <v>313</v>
      </c>
      <c r="G159" s="219" t="s">
        <v>291</v>
      </c>
      <c r="H159" s="220">
        <v>2</v>
      </c>
      <c r="I159" s="221"/>
      <c r="J159" s="222">
        <f t="shared" si="0"/>
        <v>0</v>
      </c>
      <c r="K159" s="218" t="s">
        <v>158</v>
      </c>
      <c r="L159" s="223"/>
      <c r="M159" s="224" t="s">
        <v>19</v>
      </c>
      <c r="N159" s="225" t="s">
        <v>48</v>
      </c>
      <c r="O159" s="59"/>
      <c r="P159" s="190">
        <f t="shared" si="1"/>
        <v>0</v>
      </c>
      <c r="Q159" s="190">
        <v>4.0000000000000001E-3</v>
      </c>
      <c r="R159" s="190">
        <f t="shared" si="2"/>
        <v>8.0000000000000002E-3</v>
      </c>
      <c r="S159" s="190">
        <v>0</v>
      </c>
      <c r="T159" s="191">
        <f t="shared" si="3"/>
        <v>0</v>
      </c>
      <c r="AR159" s="16" t="s">
        <v>233</v>
      </c>
      <c r="AT159" s="16" t="s">
        <v>230</v>
      </c>
      <c r="AU159" s="16" t="s">
        <v>86</v>
      </c>
      <c r="AY159" s="16" t="s">
        <v>152</v>
      </c>
      <c r="BE159" s="192">
        <f t="shared" si="4"/>
        <v>0</v>
      </c>
      <c r="BF159" s="192">
        <f t="shared" si="5"/>
        <v>0</v>
      </c>
      <c r="BG159" s="192">
        <f t="shared" si="6"/>
        <v>0</v>
      </c>
      <c r="BH159" s="192">
        <f t="shared" si="7"/>
        <v>0</v>
      </c>
      <c r="BI159" s="192">
        <f t="shared" si="8"/>
        <v>0</v>
      </c>
      <c r="BJ159" s="16" t="s">
        <v>84</v>
      </c>
      <c r="BK159" s="192">
        <f t="shared" si="9"/>
        <v>0</v>
      </c>
      <c r="BL159" s="16" t="s">
        <v>159</v>
      </c>
      <c r="BM159" s="16" t="s">
        <v>314</v>
      </c>
    </row>
    <row r="160" spans="2:65" s="1" customFormat="1" ht="16.5" customHeight="1">
      <c r="B160" s="33"/>
      <c r="C160" s="216" t="s">
        <v>315</v>
      </c>
      <c r="D160" s="216" t="s">
        <v>230</v>
      </c>
      <c r="E160" s="217" t="s">
        <v>316</v>
      </c>
      <c r="F160" s="218" t="s">
        <v>317</v>
      </c>
      <c r="G160" s="219" t="s">
        <v>291</v>
      </c>
      <c r="H160" s="220">
        <v>1</v>
      </c>
      <c r="I160" s="221"/>
      <c r="J160" s="222">
        <f t="shared" si="0"/>
        <v>0</v>
      </c>
      <c r="K160" s="218" t="s">
        <v>158</v>
      </c>
      <c r="L160" s="223"/>
      <c r="M160" s="224" t="s">
        <v>19</v>
      </c>
      <c r="N160" s="225" t="s">
        <v>48</v>
      </c>
      <c r="O160" s="59"/>
      <c r="P160" s="190">
        <f t="shared" si="1"/>
        <v>0</v>
      </c>
      <c r="Q160" s="190">
        <v>4.0000000000000001E-3</v>
      </c>
      <c r="R160" s="190">
        <f t="shared" si="2"/>
        <v>4.0000000000000001E-3</v>
      </c>
      <c r="S160" s="190">
        <v>0</v>
      </c>
      <c r="T160" s="191">
        <f t="shared" si="3"/>
        <v>0</v>
      </c>
      <c r="AR160" s="16" t="s">
        <v>233</v>
      </c>
      <c r="AT160" s="16" t="s">
        <v>230</v>
      </c>
      <c r="AU160" s="16" t="s">
        <v>86</v>
      </c>
      <c r="AY160" s="16" t="s">
        <v>152</v>
      </c>
      <c r="BE160" s="192">
        <f t="shared" si="4"/>
        <v>0</v>
      </c>
      <c r="BF160" s="192">
        <f t="shared" si="5"/>
        <v>0</v>
      </c>
      <c r="BG160" s="192">
        <f t="shared" si="6"/>
        <v>0</v>
      </c>
      <c r="BH160" s="192">
        <f t="shared" si="7"/>
        <v>0</v>
      </c>
      <c r="BI160" s="192">
        <f t="shared" si="8"/>
        <v>0</v>
      </c>
      <c r="BJ160" s="16" t="s">
        <v>84</v>
      </c>
      <c r="BK160" s="192">
        <f t="shared" si="9"/>
        <v>0</v>
      </c>
      <c r="BL160" s="16" t="s">
        <v>159</v>
      </c>
      <c r="BM160" s="16" t="s">
        <v>318</v>
      </c>
    </row>
    <row r="161" spans="2:65" s="1" customFormat="1" ht="16.5" customHeight="1">
      <c r="B161" s="33"/>
      <c r="C161" s="181" t="s">
        <v>319</v>
      </c>
      <c r="D161" s="181" t="s">
        <v>154</v>
      </c>
      <c r="E161" s="182" t="s">
        <v>320</v>
      </c>
      <c r="F161" s="183" t="s">
        <v>321</v>
      </c>
      <c r="G161" s="184" t="s">
        <v>291</v>
      </c>
      <c r="H161" s="185">
        <v>5</v>
      </c>
      <c r="I161" s="186"/>
      <c r="J161" s="187">
        <f t="shared" si="0"/>
        <v>0</v>
      </c>
      <c r="K161" s="183" t="s">
        <v>158</v>
      </c>
      <c r="L161" s="37"/>
      <c r="M161" s="188" t="s">
        <v>19</v>
      </c>
      <c r="N161" s="189" t="s">
        <v>48</v>
      </c>
      <c r="O161" s="59"/>
      <c r="P161" s="190">
        <f t="shared" si="1"/>
        <v>0</v>
      </c>
      <c r="Q161" s="190">
        <v>0.10940999999999999</v>
      </c>
      <c r="R161" s="190">
        <f t="shared" si="2"/>
        <v>0.54704999999999993</v>
      </c>
      <c r="S161" s="190">
        <v>0</v>
      </c>
      <c r="T161" s="191">
        <f t="shared" si="3"/>
        <v>0</v>
      </c>
      <c r="AR161" s="16" t="s">
        <v>159</v>
      </c>
      <c r="AT161" s="16" t="s">
        <v>154</v>
      </c>
      <c r="AU161" s="16" t="s">
        <v>86</v>
      </c>
      <c r="AY161" s="16" t="s">
        <v>152</v>
      </c>
      <c r="BE161" s="192">
        <f t="shared" si="4"/>
        <v>0</v>
      </c>
      <c r="BF161" s="192">
        <f t="shared" si="5"/>
        <v>0</v>
      </c>
      <c r="BG161" s="192">
        <f t="shared" si="6"/>
        <v>0</v>
      </c>
      <c r="BH161" s="192">
        <f t="shared" si="7"/>
        <v>0</v>
      </c>
      <c r="BI161" s="192">
        <f t="shared" si="8"/>
        <v>0</v>
      </c>
      <c r="BJ161" s="16" t="s">
        <v>84</v>
      </c>
      <c r="BK161" s="192">
        <f t="shared" si="9"/>
        <v>0</v>
      </c>
      <c r="BL161" s="16" t="s">
        <v>159</v>
      </c>
      <c r="BM161" s="16" t="s">
        <v>322</v>
      </c>
    </row>
    <row r="162" spans="2:65" s="1" customFormat="1" ht="16.5" customHeight="1">
      <c r="B162" s="33"/>
      <c r="C162" s="216" t="s">
        <v>323</v>
      </c>
      <c r="D162" s="216" t="s">
        <v>230</v>
      </c>
      <c r="E162" s="217" t="s">
        <v>324</v>
      </c>
      <c r="F162" s="218" t="s">
        <v>325</v>
      </c>
      <c r="G162" s="219" t="s">
        <v>291</v>
      </c>
      <c r="H162" s="220">
        <v>5</v>
      </c>
      <c r="I162" s="221"/>
      <c r="J162" s="222">
        <f t="shared" si="0"/>
        <v>0</v>
      </c>
      <c r="K162" s="218" t="s">
        <v>158</v>
      </c>
      <c r="L162" s="223"/>
      <c r="M162" s="224" t="s">
        <v>19</v>
      </c>
      <c r="N162" s="225" t="s">
        <v>48</v>
      </c>
      <c r="O162" s="59"/>
      <c r="P162" s="190">
        <f t="shared" si="1"/>
        <v>0</v>
      </c>
      <c r="Q162" s="190">
        <v>6.4999999999999997E-3</v>
      </c>
      <c r="R162" s="190">
        <f t="shared" si="2"/>
        <v>3.2500000000000001E-2</v>
      </c>
      <c r="S162" s="190">
        <v>0</v>
      </c>
      <c r="T162" s="191">
        <f t="shared" si="3"/>
        <v>0</v>
      </c>
      <c r="AR162" s="16" t="s">
        <v>233</v>
      </c>
      <c r="AT162" s="16" t="s">
        <v>230</v>
      </c>
      <c r="AU162" s="16" t="s">
        <v>86</v>
      </c>
      <c r="AY162" s="16" t="s">
        <v>152</v>
      </c>
      <c r="BE162" s="192">
        <f t="shared" si="4"/>
        <v>0</v>
      </c>
      <c r="BF162" s="192">
        <f t="shared" si="5"/>
        <v>0</v>
      </c>
      <c r="BG162" s="192">
        <f t="shared" si="6"/>
        <v>0</v>
      </c>
      <c r="BH162" s="192">
        <f t="shared" si="7"/>
        <v>0</v>
      </c>
      <c r="BI162" s="192">
        <f t="shared" si="8"/>
        <v>0</v>
      </c>
      <c r="BJ162" s="16" t="s">
        <v>84</v>
      </c>
      <c r="BK162" s="192">
        <f t="shared" si="9"/>
        <v>0</v>
      </c>
      <c r="BL162" s="16" t="s">
        <v>159</v>
      </c>
      <c r="BM162" s="16" t="s">
        <v>326</v>
      </c>
    </row>
    <row r="163" spans="2:65" s="1" customFormat="1" ht="16.5" customHeight="1">
      <c r="B163" s="33"/>
      <c r="C163" s="181" t="s">
        <v>327</v>
      </c>
      <c r="D163" s="181" t="s">
        <v>154</v>
      </c>
      <c r="E163" s="182" t="s">
        <v>328</v>
      </c>
      <c r="F163" s="183" t="s">
        <v>329</v>
      </c>
      <c r="G163" s="184" t="s">
        <v>176</v>
      </c>
      <c r="H163" s="185">
        <v>7</v>
      </c>
      <c r="I163" s="186"/>
      <c r="J163" s="187">
        <f t="shared" si="0"/>
        <v>0</v>
      </c>
      <c r="K163" s="183" t="s">
        <v>158</v>
      </c>
      <c r="L163" s="37"/>
      <c r="M163" s="188" t="s">
        <v>19</v>
      </c>
      <c r="N163" s="189" t="s">
        <v>48</v>
      </c>
      <c r="O163" s="59"/>
      <c r="P163" s="190">
        <f t="shared" si="1"/>
        <v>0</v>
      </c>
      <c r="Q163" s="190">
        <v>1.3999999999999999E-4</v>
      </c>
      <c r="R163" s="190">
        <f t="shared" si="2"/>
        <v>9.7999999999999997E-4</v>
      </c>
      <c r="S163" s="190">
        <v>0</v>
      </c>
      <c r="T163" s="191">
        <f t="shared" si="3"/>
        <v>0</v>
      </c>
      <c r="AR163" s="16" t="s">
        <v>159</v>
      </c>
      <c r="AT163" s="16" t="s">
        <v>154</v>
      </c>
      <c r="AU163" s="16" t="s">
        <v>86</v>
      </c>
      <c r="AY163" s="16" t="s">
        <v>152</v>
      </c>
      <c r="BE163" s="192">
        <f t="shared" si="4"/>
        <v>0</v>
      </c>
      <c r="BF163" s="192">
        <f t="shared" si="5"/>
        <v>0</v>
      </c>
      <c r="BG163" s="192">
        <f t="shared" si="6"/>
        <v>0</v>
      </c>
      <c r="BH163" s="192">
        <f t="shared" si="7"/>
        <v>0</v>
      </c>
      <c r="BI163" s="192">
        <f t="shared" si="8"/>
        <v>0</v>
      </c>
      <c r="BJ163" s="16" t="s">
        <v>84</v>
      </c>
      <c r="BK163" s="192">
        <f t="shared" si="9"/>
        <v>0</v>
      </c>
      <c r="BL163" s="16" t="s">
        <v>159</v>
      </c>
      <c r="BM163" s="16" t="s">
        <v>330</v>
      </c>
    </row>
    <row r="164" spans="2:65" s="1" customFormat="1" ht="22.5" customHeight="1">
      <c r="B164" s="33"/>
      <c r="C164" s="181" t="s">
        <v>331</v>
      </c>
      <c r="D164" s="181" t="s">
        <v>154</v>
      </c>
      <c r="E164" s="182" t="s">
        <v>332</v>
      </c>
      <c r="F164" s="183" t="s">
        <v>333</v>
      </c>
      <c r="G164" s="184" t="s">
        <v>176</v>
      </c>
      <c r="H164" s="185">
        <v>410</v>
      </c>
      <c r="I164" s="186"/>
      <c r="J164" s="187">
        <f t="shared" si="0"/>
        <v>0</v>
      </c>
      <c r="K164" s="183" t="s">
        <v>158</v>
      </c>
      <c r="L164" s="37"/>
      <c r="M164" s="188" t="s">
        <v>19</v>
      </c>
      <c r="N164" s="189" t="s">
        <v>48</v>
      </c>
      <c r="O164" s="59"/>
      <c r="P164" s="190">
        <f t="shared" si="1"/>
        <v>0</v>
      </c>
      <c r="Q164" s="190">
        <v>0.15540000000000001</v>
      </c>
      <c r="R164" s="190">
        <f t="shared" si="2"/>
        <v>63.714000000000006</v>
      </c>
      <c r="S164" s="190">
        <v>0</v>
      </c>
      <c r="T164" s="191">
        <f t="shared" si="3"/>
        <v>0</v>
      </c>
      <c r="AR164" s="16" t="s">
        <v>159</v>
      </c>
      <c r="AT164" s="16" t="s">
        <v>154</v>
      </c>
      <c r="AU164" s="16" t="s">
        <v>86</v>
      </c>
      <c r="AY164" s="16" t="s">
        <v>152</v>
      </c>
      <c r="BE164" s="192">
        <f t="shared" si="4"/>
        <v>0</v>
      </c>
      <c r="BF164" s="192">
        <f t="shared" si="5"/>
        <v>0</v>
      </c>
      <c r="BG164" s="192">
        <f t="shared" si="6"/>
        <v>0</v>
      </c>
      <c r="BH164" s="192">
        <f t="shared" si="7"/>
        <v>0</v>
      </c>
      <c r="BI164" s="192">
        <f t="shared" si="8"/>
        <v>0</v>
      </c>
      <c r="BJ164" s="16" t="s">
        <v>84</v>
      </c>
      <c r="BK164" s="192">
        <f t="shared" si="9"/>
        <v>0</v>
      </c>
      <c r="BL164" s="16" t="s">
        <v>159</v>
      </c>
      <c r="BM164" s="16" t="s">
        <v>334</v>
      </c>
    </row>
    <row r="165" spans="2:65" s="1" customFormat="1" ht="16.5" customHeight="1">
      <c r="B165" s="33"/>
      <c r="C165" s="216" t="s">
        <v>335</v>
      </c>
      <c r="D165" s="216" t="s">
        <v>230</v>
      </c>
      <c r="E165" s="217" t="s">
        <v>336</v>
      </c>
      <c r="F165" s="218" t="s">
        <v>337</v>
      </c>
      <c r="G165" s="219" t="s">
        <v>176</v>
      </c>
      <c r="H165" s="220">
        <v>410</v>
      </c>
      <c r="I165" s="221"/>
      <c r="J165" s="222">
        <f t="shared" si="0"/>
        <v>0</v>
      </c>
      <c r="K165" s="218" t="s">
        <v>158</v>
      </c>
      <c r="L165" s="223"/>
      <c r="M165" s="224" t="s">
        <v>19</v>
      </c>
      <c r="N165" s="225" t="s">
        <v>48</v>
      </c>
      <c r="O165" s="59"/>
      <c r="P165" s="190">
        <f t="shared" si="1"/>
        <v>0</v>
      </c>
      <c r="Q165" s="190">
        <v>8.1000000000000003E-2</v>
      </c>
      <c r="R165" s="190">
        <f t="shared" si="2"/>
        <v>33.21</v>
      </c>
      <c r="S165" s="190">
        <v>0</v>
      </c>
      <c r="T165" s="191">
        <f t="shared" si="3"/>
        <v>0</v>
      </c>
      <c r="AR165" s="16" t="s">
        <v>233</v>
      </c>
      <c r="AT165" s="16" t="s">
        <v>230</v>
      </c>
      <c r="AU165" s="16" t="s">
        <v>86</v>
      </c>
      <c r="AY165" s="16" t="s">
        <v>152</v>
      </c>
      <c r="BE165" s="192">
        <f t="shared" si="4"/>
        <v>0</v>
      </c>
      <c r="BF165" s="192">
        <f t="shared" si="5"/>
        <v>0</v>
      </c>
      <c r="BG165" s="192">
        <f t="shared" si="6"/>
        <v>0</v>
      </c>
      <c r="BH165" s="192">
        <f t="shared" si="7"/>
        <v>0</v>
      </c>
      <c r="BI165" s="192">
        <f t="shared" si="8"/>
        <v>0</v>
      </c>
      <c r="BJ165" s="16" t="s">
        <v>84</v>
      </c>
      <c r="BK165" s="192">
        <f t="shared" si="9"/>
        <v>0</v>
      </c>
      <c r="BL165" s="16" t="s">
        <v>159</v>
      </c>
      <c r="BM165" s="16" t="s">
        <v>338</v>
      </c>
    </row>
    <row r="166" spans="2:65" s="1" customFormat="1" ht="22.5" customHeight="1">
      <c r="B166" s="33"/>
      <c r="C166" s="181" t="s">
        <v>339</v>
      </c>
      <c r="D166" s="181" t="s">
        <v>154</v>
      </c>
      <c r="E166" s="182" t="s">
        <v>340</v>
      </c>
      <c r="F166" s="183" t="s">
        <v>341</v>
      </c>
      <c r="G166" s="184" t="s">
        <v>176</v>
      </c>
      <c r="H166" s="185">
        <v>316</v>
      </c>
      <c r="I166" s="186"/>
      <c r="J166" s="187">
        <f t="shared" si="0"/>
        <v>0</v>
      </c>
      <c r="K166" s="183" t="s">
        <v>158</v>
      </c>
      <c r="L166" s="37"/>
      <c r="M166" s="188" t="s">
        <v>19</v>
      </c>
      <c r="N166" s="189" t="s">
        <v>48</v>
      </c>
      <c r="O166" s="59"/>
      <c r="P166" s="190">
        <f t="shared" si="1"/>
        <v>0</v>
      </c>
      <c r="Q166" s="190">
        <v>0.1295</v>
      </c>
      <c r="R166" s="190">
        <f t="shared" si="2"/>
        <v>40.922000000000004</v>
      </c>
      <c r="S166" s="190">
        <v>0</v>
      </c>
      <c r="T166" s="191">
        <f t="shared" si="3"/>
        <v>0</v>
      </c>
      <c r="AR166" s="16" t="s">
        <v>159</v>
      </c>
      <c r="AT166" s="16" t="s">
        <v>154</v>
      </c>
      <c r="AU166" s="16" t="s">
        <v>86</v>
      </c>
      <c r="AY166" s="16" t="s">
        <v>152</v>
      </c>
      <c r="BE166" s="192">
        <f t="shared" si="4"/>
        <v>0</v>
      </c>
      <c r="BF166" s="192">
        <f t="shared" si="5"/>
        <v>0</v>
      </c>
      <c r="BG166" s="192">
        <f t="shared" si="6"/>
        <v>0</v>
      </c>
      <c r="BH166" s="192">
        <f t="shared" si="7"/>
        <v>0</v>
      </c>
      <c r="BI166" s="192">
        <f t="shared" si="8"/>
        <v>0</v>
      </c>
      <c r="BJ166" s="16" t="s">
        <v>84</v>
      </c>
      <c r="BK166" s="192">
        <f t="shared" si="9"/>
        <v>0</v>
      </c>
      <c r="BL166" s="16" t="s">
        <v>159</v>
      </c>
      <c r="BM166" s="16" t="s">
        <v>342</v>
      </c>
    </row>
    <row r="167" spans="2:65" s="1" customFormat="1" ht="16.5" customHeight="1">
      <c r="B167" s="33"/>
      <c r="C167" s="216" t="s">
        <v>343</v>
      </c>
      <c r="D167" s="216" t="s">
        <v>230</v>
      </c>
      <c r="E167" s="217" t="s">
        <v>344</v>
      </c>
      <c r="F167" s="218" t="s">
        <v>345</v>
      </c>
      <c r="G167" s="219" t="s">
        <v>176</v>
      </c>
      <c r="H167" s="220">
        <v>316</v>
      </c>
      <c r="I167" s="221"/>
      <c r="J167" s="222">
        <f t="shared" si="0"/>
        <v>0</v>
      </c>
      <c r="K167" s="218" t="s">
        <v>158</v>
      </c>
      <c r="L167" s="223"/>
      <c r="M167" s="224" t="s">
        <v>19</v>
      </c>
      <c r="N167" s="225" t="s">
        <v>48</v>
      </c>
      <c r="O167" s="59"/>
      <c r="P167" s="190">
        <f t="shared" si="1"/>
        <v>0</v>
      </c>
      <c r="Q167" s="190">
        <v>4.4999999999999998E-2</v>
      </c>
      <c r="R167" s="190">
        <f t="shared" si="2"/>
        <v>14.219999999999999</v>
      </c>
      <c r="S167" s="190">
        <v>0</v>
      </c>
      <c r="T167" s="191">
        <f t="shared" si="3"/>
        <v>0</v>
      </c>
      <c r="AR167" s="16" t="s">
        <v>233</v>
      </c>
      <c r="AT167" s="16" t="s">
        <v>230</v>
      </c>
      <c r="AU167" s="16" t="s">
        <v>86</v>
      </c>
      <c r="AY167" s="16" t="s">
        <v>152</v>
      </c>
      <c r="BE167" s="192">
        <f t="shared" si="4"/>
        <v>0</v>
      </c>
      <c r="BF167" s="192">
        <f t="shared" si="5"/>
        <v>0</v>
      </c>
      <c r="BG167" s="192">
        <f t="shared" si="6"/>
        <v>0</v>
      </c>
      <c r="BH167" s="192">
        <f t="shared" si="7"/>
        <v>0</v>
      </c>
      <c r="BI167" s="192">
        <f t="shared" si="8"/>
        <v>0</v>
      </c>
      <c r="BJ167" s="16" t="s">
        <v>84</v>
      </c>
      <c r="BK167" s="192">
        <f t="shared" si="9"/>
        <v>0</v>
      </c>
      <c r="BL167" s="16" t="s">
        <v>159</v>
      </c>
      <c r="BM167" s="16" t="s">
        <v>346</v>
      </c>
    </row>
    <row r="168" spans="2:65" s="1" customFormat="1" ht="22.5" customHeight="1">
      <c r="B168" s="33"/>
      <c r="C168" s="181" t="s">
        <v>293</v>
      </c>
      <c r="D168" s="181" t="s">
        <v>154</v>
      </c>
      <c r="E168" s="182" t="s">
        <v>347</v>
      </c>
      <c r="F168" s="183" t="s">
        <v>348</v>
      </c>
      <c r="G168" s="184" t="s">
        <v>176</v>
      </c>
      <c r="H168" s="185">
        <v>410</v>
      </c>
      <c r="I168" s="186"/>
      <c r="J168" s="187">
        <f t="shared" si="0"/>
        <v>0</v>
      </c>
      <c r="K168" s="183" t="s">
        <v>158</v>
      </c>
      <c r="L168" s="37"/>
      <c r="M168" s="188" t="s">
        <v>19</v>
      </c>
      <c r="N168" s="189" t="s">
        <v>48</v>
      </c>
      <c r="O168" s="59"/>
      <c r="P168" s="190">
        <f t="shared" si="1"/>
        <v>0</v>
      </c>
      <c r="Q168" s="190">
        <v>3.4000000000000002E-4</v>
      </c>
      <c r="R168" s="190">
        <f t="shared" si="2"/>
        <v>0.13940000000000002</v>
      </c>
      <c r="S168" s="190">
        <v>0</v>
      </c>
      <c r="T168" s="191">
        <f t="shared" si="3"/>
        <v>0</v>
      </c>
      <c r="AR168" s="16" t="s">
        <v>159</v>
      </c>
      <c r="AT168" s="16" t="s">
        <v>154</v>
      </c>
      <c r="AU168" s="16" t="s">
        <v>86</v>
      </c>
      <c r="AY168" s="16" t="s">
        <v>152</v>
      </c>
      <c r="BE168" s="192">
        <f t="shared" si="4"/>
        <v>0</v>
      </c>
      <c r="BF168" s="192">
        <f t="shared" si="5"/>
        <v>0</v>
      </c>
      <c r="BG168" s="192">
        <f t="shared" si="6"/>
        <v>0</v>
      </c>
      <c r="BH168" s="192">
        <f t="shared" si="7"/>
        <v>0</v>
      </c>
      <c r="BI168" s="192">
        <f t="shared" si="8"/>
        <v>0</v>
      </c>
      <c r="BJ168" s="16" t="s">
        <v>84</v>
      </c>
      <c r="BK168" s="192">
        <f t="shared" si="9"/>
        <v>0</v>
      </c>
      <c r="BL168" s="16" t="s">
        <v>159</v>
      </c>
      <c r="BM168" s="16" t="s">
        <v>349</v>
      </c>
    </row>
    <row r="169" spans="2:65" s="1" customFormat="1" ht="16.5" customHeight="1">
      <c r="B169" s="33"/>
      <c r="C169" s="181" t="s">
        <v>233</v>
      </c>
      <c r="D169" s="181" t="s">
        <v>154</v>
      </c>
      <c r="E169" s="182" t="s">
        <v>350</v>
      </c>
      <c r="F169" s="183" t="s">
        <v>351</v>
      </c>
      <c r="G169" s="184" t="s">
        <v>176</v>
      </c>
      <c r="H169" s="185">
        <v>491</v>
      </c>
      <c r="I169" s="186"/>
      <c r="J169" s="187">
        <f t="shared" si="0"/>
        <v>0</v>
      </c>
      <c r="K169" s="183" t="s">
        <v>158</v>
      </c>
      <c r="L169" s="37"/>
      <c r="M169" s="188" t="s">
        <v>19</v>
      </c>
      <c r="N169" s="189" t="s">
        <v>48</v>
      </c>
      <c r="O169" s="59"/>
      <c r="P169" s="190">
        <f t="shared" si="1"/>
        <v>0</v>
      </c>
      <c r="Q169" s="190">
        <v>0</v>
      </c>
      <c r="R169" s="190">
        <f t="shared" si="2"/>
        <v>0</v>
      </c>
      <c r="S169" s="190">
        <v>0</v>
      </c>
      <c r="T169" s="191">
        <f t="shared" si="3"/>
        <v>0</v>
      </c>
      <c r="AR169" s="16" t="s">
        <v>159</v>
      </c>
      <c r="AT169" s="16" t="s">
        <v>154</v>
      </c>
      <c r="AU169" s="16" t="s">
        <v>86</v>
      </c>
      <c r="AY169" s="16" t="s">
        <v>152</v>
      </c>
      <c r="BE169" s="192">
        <f t="shared" si="4"/>
        <v>0</v>
      </c>
      <c r="BF169" s="192">
        <f t="shared" si="5"/>
        <v>0</v>
      </c>
      <c r="BG169" s="192">
        <f t="shared" si="6"/>
        <v>0</v>
      </c>
      <c r="BH169" s="192">
        <f t="shared" si="7"/>
        <v>0</v>
      </c>
      <c r="BI169" s="192">
        <f t="shared" si="8"/>
        <v>0</v>
      </c>
      <c r="BJ169" s="16" t="s">
        <v>84</v>
      </c>
      <c r="BK169" s="192">
        <f t="shared" si="9"/>
        <v>0</v>
      </c>
      <c r="BL169" s="16" t="s">
        <v>159</v>
      </c>
      <c r="BM169" s="16" t="s">
        <v>352</v>
      </c>
    </row>
    <row r="170" spans="2:65" s="1" customFormat="1" ht="22.5" customHeight="1">
      <c r="B170" s="33"/>
      <c r="C170" s="181" t="s">
        <v>353</v>
      </c>
      <c r="D170" s="181" t="s">
        <v>154</v>
      </c>
      <c r="E170" s="182" t="s">
        <v>354</v>
      </c>
      <c r="F170" s="183" t="s">
        <v>355</v>
      </c>
      <c r="G170" s="184" t="s">
        <v>291</v>
      </c>
      <c r="H170" s="185">
        <v>3</v>
      </c>
      <c r="I170" s="186"/>
      <c r="J170" s="187">
        <f t="shared" si="0"/>
        <v>0</v>
      </c>
      <c r="K170" s="183" t="s">
        <v>158</v>
      </c>
      <c r="L170" s="37"/>
      <c r="M170" s="188" t="s">
        <v>19</v>
      </c>
      <c r="N170" s="189" t="s">
        <v>48</v>
      </c>
      <c r="O170" s="59"/>
      <c r="P170" s="190">
        <f t="shared" si="1"/>
        <v>0</v>
      </c>
      <c r="Q170" s="190">
        <v>0</v>
      </c>
      <c r="R170" s="190">
        <f t="shared" si="2"/>
        <v>0</v>
      </c>
      <c r="S170" s="190">
        <v>8.2000000000000003E-2</v>
      </c>
      <c r="T170" s="191">
        <f t="shared" si="3"/>
        <v>0.246</v>
      </c>
      <c r="AR170" s="16" t="s">
        <v>159</v>
      </c>
      <c r="AT170" s="16" t="s">
        <v>154</v>
      </c>
      <c r="AU170" s="16" t="s">
        <v>86</v>
      </c>
      <c r="AY170" s="16" t="s">
        <v>152</v>
      </c>
      <c r="BE170" s="192">
        <f t="shared" si="4"/>
        <v>0</v>
      </c>
      <c r="BF170" s="192">
        <f t="shared" si="5"/>
        <v>0</v>
      </c>
      <c r="BG170" s="192">
        <f t="shared" si="6"/>
        <v>0</v>
      </c>
      <c r="BH170" s="192">
        <f t="shared" si="7"/>
        <v>0</v>
      </c>
      <c r="BI170" s="192">
        <f t="shared" si="8"/>
        <v>0</v>
      </c>
      <c r="BJ170" s="16" t="s">
        <v>84</v>
      </c>
      <c r="BK170" s="192">
        <f t="shared" si="9"/>
        <v>0</v>
      </c>
      <c r="BL170" s="16" t="s">
        <v>159</v>
      </c>
      <c r="BM170" s="16" t="s">
        <v>356</v>
      </c>
    </row>
    <row r="171" spans="2:65" s="11" customFormat="1" ht="22.9" customHeight="1">
      <c r="B171" s="165"/>
      <c r="C171" s="166"/>
      <c r="D171" s="167" t="s">
        <v>76</v>
      </c>
      <c r="E171" s="179" t="s">
        <v>357</v>
      </c>
      <c r="F171" s="179" t="s">
        <v>358</v>
      </c>
      <c r="G171" s="166"/>
      <c r="H171" s="166"/>
      <c r="I171" s="169"/>
      <c r="J171" s="180">
        <f>BK171</f>
        <v>0</v>
      </c>
      <c r="K171" s="166"/>
      <c r="L171" s="171"/>
      <c r="M171" s="172"/>
      <c r="N171" s="173"/>
      <c r="O171" s="173"/>
      <c r="P171" s="174">
        <f>SUM(P172:P179)</f>
        <v>0</v>
      </c>
      <c r="Q171" s="173"/>
      <c r="R171" s="174">
        <f>SUM(R172:R179)</f>
        <v>0</v>
      </c>
      <c r="S171" s="173"/>
      <c r="T171" s="175">
        <f>SUM(T172:T179)</f>
        <v>0</v>
      </c>
      <c r="AR171" s="176" t="s">
        <v>84</v>
      </c>
      <c r="AT171" s="177" t="s">
        <v>76</v>
      </c>
      <c r="AU171" s="177" t="s">
        <v>84</v>
      </c>
      <c r="AY171" s="176" t="s">
        <v>152</v>
      </c>
      <c r="BK171" s="178">
        <f>SUM(BK172:BK179)</f>
        <v>0</v>
      </c>
    </row>
    <row r="172" spans="2:65" s="1" customFormat="1" ht="16.5" customHeight="1">
      <c r="B172" s="33"/>
      <c r="C172" s="181" t="s">
        <v>359</v>
      </c>
      <c r="D172" s="181" t="s">
        <v>154</v>
      </c>
      <c r="E172" s="182" t="s">
        <v>360</v>
      </c>
      <c r="F172" s="183" t="s">
        <v>361</v>
      </c>
      <c r="G172" s="184" t="s">
        <v>209</v>
      </c>
      <c r="H172" s="185">
        <v>420.37599999999998</v>
      </c>
      <c r="I172" s="186"/>
      <c r="J172" s="187">
        <f>ROUND(I172*H172,2)</f>
        <v>0</v>
      </c>
      <c r="K172" s="183" t="s">
        <v>158</v>
      </c>
      <c r="L172" s="37"/>
      <c r="M172" s="188" t="s">
        <v>19</v>
      </c>
      <c r="N172" s="189" t="s">
        <v>48</v>
      </c>
      <c r="O172" s="59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16" t="s">
        <v>159</v>
      </c>
      <c r="AT172" s="16" t="s">
        <v>154</v>
      </c>
      <c r="AU172" s="16" t="s">
        <v>86</v>
      </c>
      <c r="AY172" s="16" t="s">
        <v>152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6" t="s">
        <v>84</v>
      </c>
      <c r="BK172" s="192">
        <f>ROUND(I172*H172,2)</f>
        <v>0</v>
      </c>
      <c r="BL172" s="16" t="s">
        <v>159</v>
      </c>
      <c r="BM172" s="16" t="s">
        <v>362</v>
      </c>
    </row>
    <row r="173" spans="2:65" s="1" customFormat="1" ht="22.5" customHeight="1">
      <c r="B173" s="33"/>
      <c r="C173" s="181" t="s">
        <v>363</v>
      </c>
      <c r="D173" s="181" t="s">
        <v>154</v>
      </c>
      <c r="E173" s="182" t="s">
        <v>364</v>
      </c>
      <c r="F173" s="183" t="s">
        <v>365</v>
      </c>
      <c r="G173" s="184" t="s">
        <v>209</v>
      </c>
      <c r="H173" s="185">
        <v>3363.0079999999998</v>
      </c>
      <c r="I173" s="186"/>
      <c r="J173" s="187">
        <f>ROUND(I173*H173,2)</f>
        <v>0</v>
      </c>
      <c r="K173" s="183" t="s">
        <v>158</v>
      </c>
      <c r="L173" s="37"/>
      <c r="M173" s="188" t="s">
        <v>19</v>
      </c>
      <c r="N173" s="189" t="s">
        <v>48</v>
      </c>
      <c r="O173" s="59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16" t="s">
        <v>159</v>
      </c>
      <c r="AT173" s="16" t="s">
        <v>154</v>
      </c>
      <c r="AU173" s="16" t="s">
        <v>86</v>
      </c>
      <c r="AY173" s="16" t="s">
        <v>152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6" t="s">
        <v>84</v>
      </c>
      <c r="BK173" s="192">
        <f>ROUND(I173*H173,2)</f>
        <v>0</v>
      </c>
      <c r="BL173" s="16" t="s">
        <v>159</v>
      </c>
      <c r="BM173" s="16" t="s">
        <v>366</v>
      </c>
    </row>
    <row r="174" spans="2:65" s="12" customFormat="1" ht="11.25">
      <c r="B174" s="193"/>
      <c r="C174" s="194"/>
      <c r="D174" s="195" t="s">
        <v>161</v>
      </c>
      <c r="E174" s="194"/>
      <c r="F174" s="197" t="s">
        <v>367</v>
      </c>
      <c r="G174" s="194"/>
      <c r="H174" s="198">
        <v>3363.0079999999998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161</v>
      </c>
      <c r="AU174" s="204" t="s">
        <v>86</v>
      </c>
      <c r="AV174" s="12" t="s">
        <v>86</v>
      </c>
      <c r="AW174" s="12" t="s">
        <v>4</v>
      </c>
      <c r="AX174" s="12" t="s">
        <v>84</v>
      </c>
      <c r="AY174" s="204" t="s">
        <v>152</v>
      </c>
    </row>
    <row r="175" spans="2:65" s="1" customFormat="1" ht="22.5" customHeight="1">
      <c r="B175" s="33"/>
      <c r="C175" s="181" t="s">
        <v>368</v>
      </c>
      <c r="D175" s="181" t="s">
        <v>154</v>
      </c>
      <c r="E175" s="182" t="s">
        <v>369</v>
      </c>
      <c r="F175" s="183" t="s">
        <v>370</v>
      </c>
      <c r="G175" s="184" t="s">
        <v>209</v>
      </c>
      <c r="H175" s="185">
        <v>104.73</v>
      </c>
      <c r="I175" s="186"/>
      <c r="J175" s="187">
        <f>ROUND(I175*H175,2)</f>
        <v>0</v>
      </c>
      <c r="K175" s="183" t="s">
        <v>158</v>
      </c>
      <c r="L175" s="37"/>
      <c r="M175" s="188" t="s">
        <v>19</v>
      </c>
      <c r="N175" s="189" t="s">
        <v>48</v>
      </c>
      <c r="O175" s="59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AR175" s="16" t="s">
        <v>159</v>
      </c>
      <c r="AT175" s="16" t="s">
        <v>154</v>
      </c>
      <c r="AU175" s="16" t="s">
        <v>86</v>
      </c>
      <c r="AY175" s="16" t="s">
        <v>152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6" t="s">
        <v>84</v>
      </c>
      <c r="BK175" s="192">
        <f>ROUND(I175*H175,2)</f>
        <v>0</v>
      </c>
      <c r="BL175" s="16" t="s">
        <v>159</v>
      </c>
      <c r="BM175" s="16" t="s">
        <v>371</v>
      </c>
    </row>
    <row r="176" spans="2:65" s="12" customFormat="1" ht="11.25">
      <c r="B176" s="193"/>
      <c r="C176" s="194"/>
      <c r="D176" s="195" t="s">
        <v>161</v>
      </c>
      <c r="E176" s="196" t="s">
        <v>19</v>
      </c>
      <c r="F176" s="197" t="s">
        <v>372</v>
      </c>
      <c r="G176" s="194"/>
      <c r="H176" s="198">
        <v>104.73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161</v>
      </c>
      <c r="AU176" s="204" t="s">
        <v>86</v>
      </c>
      <c r="AV176" s="12" t="s">
        <v>86</v>
      </c>
      <c r="AW176" s="12" t="s">
        <v>36</v>
      </c>
      <c r="AX176" s="12" t="s">
        <v>84</v>
      </c>
      <c r="AY176" s="204" t="s">
        <v>152</v>
      </c>
    </row>
    <row r="177" spans="2:65" s="1" customFormat="1" ht="22.5" customHeight="1">
      <c r="B177" s="33"/>
      <c r="C177" s="181" t="s">
        <v>373</v>
      </c>
      <c r="D177" s="181" t="s">
        <v>154</v>
      </c>
      <c r="E177" s="182" t="s">
        <v>374</v>
      </c>
      <c r="F177" s="183" t="s">
        <v>375</v>
      </c>
      <c r="G177" s="184" t="s">
        <v>209</v>
      </c>
      <c r="H177" s="185">
        <v>118.5</v>
      </c>
      <c r="I177" s="186"/>
      <c r="J177" s="187">
        <f>ROUND(I177*H177,2)</f>
        <v>0</v>
      </c>
      <c r="K177" s="183" t="s">
        <v>158</v>
      </c>
      <c r="L177" s="37"/>
      <c r="M177" s="188" t="s">
        <v>19</v>
      </c>
      <c r="N177" s="189" t="s">
        <v>48</v>
      </c>
      <c r="O177" s="59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AR177" s="16" t="s">
        <v>159</v>
      </c>
      <c r="AT177" s="16" t="s">
        <v>154</v>
      </c>
      <c r="AU177" s="16" t="s">
        <v>86</v>
      </c>
      <c r="AY177" s="16" t="s">
        <v>152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6" t="s">
        <v>84</v>
      </c>
      <c r="BK177" s="192">
        <f>ROUND(I177*H177,2)</f>
        <v>0</v>
      </c>
      <c r="BL177" s="16" t="s">
        <v>159</v>
      </c>
      <c r="BM177" s="16" t="s">
        <v>376</v>
      </c>
    </row>
    <row r="178" spans="2:65" s="1" customFormat="1" ht="22.5" customHeight="1">
      <c r="B178" s="33"/>
      <c r="C178" s="181" t="s">
        <v>377</v>
      </c>
      <c r="D178" s="181" t="s">
        <v>154</v>
      </c>
      <c r="E178" s="182" t="s">
        <v>378</v>
      </c>
      <c r="F178" s="183" t="s">
        <v>208</v>
      </c>
      <c r="G178" s="184" t="s">
        <v>209</v>
      </c>
      <c r="H178" s="185">
        <v>196.9</v>
      </c>
      <c r="I178" s="186"/>
      <c r="J178" s="187">
        <f>ROUND(I178*H178,2)</f>
        <v>0</v>
      </c>
      <c r="K178" s="183" t="s">
        <v>158</v>
      </c>
      <c r="L178" s="37"/>
      <c r="M178" s="188" t="s">
        <v>19</v>
      </c>
      <c r="N178" s="189" t="s">
        <v>48</v>
      </c>
      <c r="O178" s="59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AR178" s="16" t="s">
        <v>159</v>
      </c>
      <c r="AT178" s="16" t="s">
        <v>154</v>
      </c>
      <c r="AU178" s="16" t="s">
        <v>86</v>
      </c>
      <c r="AY178" s="16" t="s">
        <v>152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6" t="s">
        <v>84</v>
      </c>
      <c r="BK178" s="192">
        <f>ROUND(I178*H178,2)</f>
        <v>0</v>
      </c>
      <c r="BL178" s="16" t="s">
        <v>159</v>
      </c>
      <c r="BM178" s="16" t="s">
        <v>379</v>
      </c>
    </row>
    <row r="179" spans="2:65" s="12" customFormat="1" ht="11.25">
      <c r="B179" s="193"/>
      <c r="C179" s="194"/>
      <c r="D179" s="195" t="s">
        <v>161</v>
      </c>
      <c r="E179" s="196" t="s">
        <v>19</v>
      </c>
      <c r="F179" s="197" t="s">
        <v>380</v>
      </c>
      <c r="G179" s="194"/>
      <c r="H179" s="198">
        <v>196.9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161</v>
      </c>
      <c r="AU179" s="204" t="s">
        <v>86</v>
      </c>
      <c r="AV179" s="12" t="s">
        <v>86</v>
      </c>
      <c r="AW179" s="12" t="s">
        <v>36</v>
      </c>
      <c r="AX179" s="12" t="s">
        <v>84</v>
      </c>
      <c r="AY179" s="204" t="s">
        <v>152</v>
      </c>
    </row>
    <row r="180" spans="2:65" s="11" customFormat="1" ht="22.9" customHeight="1">
      <c r="B180" s="165"/>
      <c r="C180" s="166"/>
      <c r="D180" s="167" t="s">
        <v>76</v>
      </c>
      <c r="E180" s="179" t="s">
        <v>381</v>
      </c>
      <c r="F180" s="179" t="s">
        <v>382</v>
      </c>
      <c r="G180" s="166"/>
      <c r="H180" s="166"/>
      <c r="I180" s="169"/>
      <c r="J180" s="180">
        <f>BK180</f>
        <v>0</v>
      </c>
      <c r="K180" s="166"/>
      <c r="L180" s="171"/>
      <c r="M180" s="172"/>
      <c r="N180" s="173"/>
      <c r="O180" s="173"/>
      <c r="P180" s="174">
        <f>SUM(P181:P182)</f>
        <v>0</v>
      </c>
      <c r="Q180" s="173"/>
      <c r="R180" s="174">
        <f>SUM(R181:R182)</f>
        <v>0</v>
      </c>
      <c r="S180" s="173"/>
      <c r="T180" s="175">
        <f>SUM(T181:T182)</f>
        <v>0</v>
      </c>
      <c r="AR180" s="176" t="s">
        <v>84</v>
      </c>
      <c r="AT180" s="177" t="s">
        <v>76</v>
      </c>
      <c r="AU180" s="177" t="s">
        <v>84</v>
      </c>
      <c r="AY180" s="176" t="s">
        <v>152</v>
      </c>
      <c r="BK180" s="178">
        <f>SUM(BK181:BK182)</f>
        <v>0</v>
      </c>
    </row>
    <row r="181" spans="2:65" s="1" customFormat="1" ht="22.5" customHeight="1">
      <c r="B181" s="33"/>
      <c r="C181" s="181" t="s">
        <v>383</v>
      </c>
      <c r="D181" s="181" t="s">
        <v>154</v>
      </c>
      <c r="E181" s="182" t="s">
        <v>384</v>
      </c>
      <c r="F181" s="183" t="s">
        <v>385</v>
      </c>
      <c r="G181" s="184" t="s">
        <v>209</v>
      </c>
      <c r="H181" s="185">
        <v>306.28300000000002</v>
      </c>
      <c r="I181" s="186"/>
      <c r="J181" s="187">
        <f>ROUND(I181*H181,2)</f>
        <v>0</v>
      </c>
      <c r="K181" s="183" t="s">
        <v>158</v>
      </c>
      <c r="L181" s="37"/>
      <c r="M181" s="188" t="s">
        <v>19</v>
      </c>
      <c r="N181" s="189" t="s">
        <v>48</v>
      </c>
      <c r="O181" s="59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AR181" s="16" t="s">
        <v>159</v>
      </c>
      <c r="AT181" s="16" t="s">
        <v>154</v>
      </c>
      <c r="AU181" s="16" t="s">
        <v>86</v>
      </c>
      <c r="AY181" s="16" t="s">
        <v>152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6" t="s">
        <v>84</v>
      </c>
      <c r="BK181" s="192">
        <f>ROUND(I181*H181,2)</f>
        <v>0</v>
      </c>
      <c r="BL181" s="16" t="s">
        <v>159</v>
      </c>
      <c r="BM181" s="16" t="s">
        <v>386</v>
      </c>
    </row>
    <row r="182" spans="2:65" s="1" customFormat="1" ht="22.5" customHeight="1">
      <c r="B182" s="33"/>
      <c r="C182" s="181" t="s">
        <v>387</v>
      </c>
      <c r="D182" s="181" t="s">
        <v>154</v>
      </c>
      <c r="E182" s="182" t="s">
        <v>388</v>
      </c>
      <c r="F182" s="183" t="s">
        <v>389</v>
      </c>
      <c r="G182" s="184" t="s">
        <v>209</v>
      </c>
      <c r="H182" s="185">
        <v>306.28300000000002</v>
      </c>
      <c r="I182" s="186"/>
      <c r="J182" s="187">
        <f>ROUND(I182*H182,2)</f>
        <v>0</v>
      </c>
      <c r="K182" s="183" t="s">
        <v>158</v>
      </c>
      <c r="L182" s="37"/>
      <c r="M182" s="226" t="s">
        <v>19</v>
      </c>
      <c r="N182" s="227" t="s">
        <v>48</v>
      </c>
      <c r="O182" s="228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16" t="s">
        <v>159</v>
      </c>
      <c r="AT182" s="16" t="s">
        <v>154</v>
      </c>
      <c r="AU182" s="16" t="s">
        <v>86</v>
      </c>
      <c r="AY182" s="16" t="s">
        <v>152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6" t="s">
        <v>84</v>
      </c>
      <c r="BK182" s="192">
        <f>ROUND(I182*H182,2)</f>
        <v>0</v>
      </c>
      <c r="BL182" s="16" t="s">
        <v>159</v>
      </c>
      <c r="BM182" s="16" t="s">
        <v>390</v>
      </c>
    </row>
    <row r="183" spans="2:65" s="1" customFormat="1" ht="6.95" customHeight="1">
      <c r="B183" s="45"/>
      <c r="C183" s="46"/>
      <c r="D183" s="46"/>
      <c r="E183" s="46"/>
      <c r="F183" s="46"/>
      <c r="G183" s="46"/>
      <c r="H183" s="46"/>
      <c r="I183" s="133"/>
      <c r="J183" s="46"/>
      <c r="K183" s="46"/>
      <c r="L183" s="37"/>
    </row>
  </sheetData>
  <sheetProtection algorithmName="SHA-512" hashValue="fxlpIaBbU1j8fHd+j627zhS/xlZa4bPbD/AtWAc39vQMbdmb6uSoh8rrTE7DGHxp2pRUsZgGWKYPU6U3aMcrqQ==" saltValue="qe1pBMUwqYO797ioejphfEKw1TbdzyR0cbs7tNb1z9jgusuw4FLU23OGpAPJ+6IDE/Z+SbSIc0KUmjDtV1evpg==" spinCount="100000" sheet="1" objects="1" scenarios="1" formatColumns="0" formatRows="0" autoFilter="0"/>
  <autoFilter ref="C92:K18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4"/>
  <sheetViews>
    <sheetView showGridLines="0" topLeftCell="A25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6" t="s">
        <v>94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86</v>
      </c>
    </row>
    <row r="4" spans="2:46" ht="24.95" customHeight="1">
      <c r="B4" s="19"/>
      <c r="D4" s="109" t="s">
        <v>120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361" t="str">
        <f>'Rekapitulace stavby'!K6</f>
        <v>Chodník v ulici Kladenská, Velké Přílepy</v>
      </c>
      <c r="F7" s="362"/>
      <c r="G7" s="362"/>
      <c r="H7" s="362"/>
      <c r="L7" s="19"/>
    </row>
    <row r="8" spans="2:46" ht="12" customHeight="1">
      <c r="B8" s="19"/>
      <c r="D8" s="110" t="s">
        <v>121</v>
      </c>
      <c r="L8" s="19"/>
    </row>
    <row r="9" spans="2:46" s="1" customFormat="1" ht="16.5" customHeight="1">
      <c r="B9" s="37"/>
      <c r="E9" s="361" t="s">
        <v>122</v>
      </c>
      <c r="F9" s="363"/>
      <c r="G9" s="363"/>
      <c r="H9" s="363"/>
      <c r="I9" s="111"/>
      <c r="L9" s="37"/>
    </row>
    <row r="10" spans="2:46" s="1" customFormat="1" ht="12" customHeight="1">
      <c r="B10" s="37"/>
      <c r="D10" s="110" t="s">
        <v>123</v>
      </c>
      <c r="I10" s="111"/>
      <c r="L10" s="37"/>
    </row>
    <row r="11" spans="2:46" s="1" customFormat="1" ht="36.950000000000003" customHeight="1">
      <c r="B11" s="37"/>
      <c r="E11" s="364" t="s">
        <v>391</v>
      </c>
      <c r="F11" s="363"/>
      <c r="G11" s="363"/>
      <c r="H11" s="363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19</v>
      </c>
      <c r="L13" s="37"/>
    </row>
    <row r="14" spans="2:46" s="1" customFormat="1" ht="12" customHeight="1">
      <c r="B14" s="37"/>
      <c r="D14" s="110" t="s">
        <v>21</v>
      </c>
      <c r="F14" s="16" t="s">
        <v>22</v>
      </c>
      <c r="I14" s="112" t="s">
        <v>23</v>
      </c>
      <c r="J14" s="113" t="str">
        <f>'Rekapitulace stavby'!AN8</f>
        <v>20. 9. 2019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25</v>
      </c>
      <c r="I16" s="112" t="s">
        <v>26</v>
      </c>
      <c r="J16" s="16" t="s">
        <v>27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30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31</v>
      </c>
      <c r="I19" s="112" t="s">
        <v>26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65" t="str">
        <f>'Rekapitulace stavby'!E14</f>
        <v>Vyplň údaj</v>
      </c>
      <c r="F20" s="366"/>
      <c r="G20" s="366"/>
      <c r="H20" s="36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33</v>
      </c>
      <c r="I22" s="112" t="s">
        <v>26</v>
      </c>
      <c r="J22" s="16" t="s">
        <v>34</v>
      </c>
      <c r="L22" s="37"/>
    </row>
    <row r="23" spans="2:12" s="1" customFormat="1" ht="18" customHeight="1">
      <c r="B23" s="37"/>
      <c r="E23" s="16" t="s">
        <v>35</v>
      </c>
      <c r="I23" s="112" t="s">
        <v>29</v>
      </c>
      <c r="J23" s="16" t="s">
        <v>19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37</v>
      </c>
      <c r="I25" s="112" t="s">
        <v>26</v>
      </c>
      <c r="J25" s="16" t="s">
        <v>38</v>
      </c>
      <c r="L25" s="37"/>
    </row>
    <row r="26" spans="2:12" s="1" customFormat="1" ht="18" customHeight="1">
      <c r="B26" s="37"/>
      <c r="E26" s="16" t="s">
        <v>39</v>
      </c>
      <c r="I26" s="112" t="s">
        <v>29</v>
      </c>
      <c r="J26" s="16" t="s">
        <v>40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41</v>
      </c>
      <c r="I28" s="111"/>
      <c r="L28" s="37"/>
    </row>
    <row r="29" spans="2:12" s="7" customFormat="1" ht="45" customHeight="1">
      <c r="B29" s="114"/>
      <c r="E29" s="367" t="s">
        <v>42</v>
      </c>
      <c r="F29" s="367"/>
      <c r="G29" s="367"/>
      <c r="H29" s="36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43</v>
      </c>
      <c r="I32" s="111"/>
      <c r="J32" s="118">
        <f>ROUND(J93,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45</v>
      </c>
      <c r="I34" s="120" t="s">
        <v>44</v>
      </c>
      <c r="J34" s="119" t="s">
        <v>46</v>
      </c>
      <c r="L34" s="37"/>
    </row>
    <row r="35" spans="2:12" s="1" customFormat="1" ht="14.45" customHeight="1">
      <c r="B35" s="37"/>
      <c r="D35" s="110" t="s">
        <v>47</v>
      </c>
      <c r="E35" s="110" t="s">
        <v>48</v>
      </c>
      <c r="F35" s="121">
        <f>ROUND((SUM(BE93:BE183)),  2)</f>
        <v>0</v>
      </c>
      <c r="I35" s="122">
        <v>0.21</v>
      </c>
      <c r="J35" s="121">
        <f>ROUND(((SUM(BE93:BE183))*I35),  2)</f>
        <v>0</v>
      </c>
      <c r="L35" s="37"/>
    </row>
    <row r="36" spans="2:12" s="1" customFormat="1" ht="14.45" customHeight="1">
      <c r="B36" s="37"/>
      <c r="E36" s="110" t="s">
        <v>49</v>
      </c>
      <c r="F36" s="121">
        <f>ROUND((SUM(BF93:BF183)),  2)</f>
        <v>0</v>
      </c>
      <c r="I36" s="122">
        <v>0.15</v>
      </c>
      <c r="J36" s="121">
        <f>ROUND(((SUM(BF93:BF183))*I36),  2)</f>
        <v>0</v>
      </c>
      <c r="L36" s="37"/>
    </row>
    <row r="37" spans="2:12" s="1" customFormat="1" ht="14.45" hidden="1" customHeight="1">
      <c r="B37" s="37"/>
      <c r="E37" s="110" t="s">
        <v>50</v>
      </c>
      <c r="F37" s="121">
        <f>ROUND((SUM(BG93:BG183)),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51</v>
      </c>
      <c r="F38" s="121">
        <f>ROUND((SUM(BH93:BH183)),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52</v>
      </c>
      <c r="F39" s="121">
        <f>ROUND((SUM(BI93:BI183)),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53</v>
      </c>
      <c r="E41" s="125"/>
      <c r="F41" s="125"/>
      <c r="G41" s="126" t="s">
        <v>54</v>
      </c>
      <c r="H41" s="127" t="s">
        <v>55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125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68" t="str">
        <f>E7</f>
        <v>Chodník v ulici Kladenská, Velké Přílepy</v>
      </c>
      <c r="F50" s="369"/>
      <c r="G50" s="369"/>
      <c r="H50" s="369"/>
      <c r="I50" s="111"/>
      <c r="J50" s="34"/>
      <c r="K50" s="34"/>
      <c r="L50" s="37"/>
    </row>
    <row r="51" spans="2:47" ht="12" customHeight="1">
      <c r="B51" s="20"/>
      <c r="C51" s="28" t="s">
        <v>121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68" t="s">
        <v>122</v>
      </c>
      <c r="F52" s="336"/>
      <c r="G52" s="336"/>
      <c r="H52" s="336"/>
      <c r="I52" s="111"/>
      <c r="J52" s="34"/>
      <c r="K52" s="34"/>
      <c r="L52" s="37"/>
    </row>
    <row r="53" spans="2:47" s="1" customFormat="1" ht="12" customHeight="1">
      <c r="B53" s="33"/>
      <c r="C53" s="28" t="s">
        <v>123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337" t="str">
        <f>E11</f>
        <v>SO 301a - Odvodnění komunikace - uznatelné</v>
      </c>
      <c r="F54" s="336"/>
      <c r="G54" s="336"/>
      <c r="H54" s="336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21</v>
      </c>
      <c r="D56" s="34"/>
      <c r="E56" s="34"/>
      <c r="F56" s="26" t="str">
        <f>F14</f>
        <v>Velké Přílepy</v>
      </c>
      <c r="G56" s="34"/>
      <c r="H56" s="34"/>
      <c r="I56" s="112" t="s">
        <v>23</v>
      </c>
      <c r="J56" s="54" t="str">
        <f>IF(J14="","",J14)</f>
        <v>20. 9. 2019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25</v>
      </c>
      <c r="D58" s="34"/>
      <c r="E58" s="34"/>
      <c r="F58" s="26" t="str">
        <f>E17</f>
        <v>obec Velké Přílepy, Pražská 162</v>
      </c>
      <c r="G58" s="34"/>
      <c r="H58" s="34"/>
      <c r="I58" s="112" t="s">
        <v>33</v>
      </c>
      <c r="J58" s="31" t="str">
        <f>E23</f>
        <v>Ing. Zdeněk Fiedler, Ostrá 210, 289 22 Lysá n. L.</v>
      </c>
      <c r="K58" s="34"/>
      <c r="L58" s="37"/>
    </row>
    <row r="59" spans="2:47" s="1" customFormat="1" ht="13.7" customHeight="1">
      <c r="B59" s="33"/>
      <c r="C59" s="28" t="s">
        <v>31</v>
      </c>
      <c r="D59" s="34"/>
      <c r="E59" s="34"/>
      <c r="F59" s="26" t="str">
        <f>IF(E20="","",E20)</f>
        <v>Vyplň údaj</v>
      </c>
      <c r="G59" s="34"/>
      <c r="H59" s="34"/>
      <c r="I59" s="112" t="s">
        <v>37</v>
      </c>
      <c r="J59" s="31" t="str">
        <f>E26</f>
        <v>HADRABA,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126</v>
      </c>
      <c r="D61" s="138"/>
      <c r="E61" s="138"/>
      <c r="F61" s="138"/>
      <c r="G61" s="138"/>
      <c r="H61" s="138"/>
      <c r="I61" s="139"/>
      <c r="J61" s="140" t="s">
        <v>127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75</v>
      </c>
      <c r="D63" s="34"/>
      <c r="E63" s="34"/>
      <c r="F63" s="34"/>
      <c r="G63" s="34"/>
      <c r="H63" s="34"/>
      <c r="I63" s="111"/>
      <c r="J63" s="72">
        <f>J93</f>
        <v>0</v>
      </c>
      <c r="K63" s="34"/>
      <c r="L63" s="37"/>
      <c r="AU63" s="16" t="s">
        <v>128</v>
      </c>
    </row>
    <row r="64" spans="2:47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J94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J95</f>
        <v>0</v>
      </c>
      <c r="K65" s="93"/>
      <c r="L65" s="154"/>
    </row>
    <row r="66" spans="2:12" s="9" customFormat="1" ht="19.899999999999999" customHeight="1">
      <c r="B66" s="149"/>
      <c r="C66" s="93"/>
      <c r="D66" s="150" t="s">
        <v>131</v>
      </c>
      <c r="E66" s="151"/>
      <c r="F66" s="151"/>
      <c r="G66" s="151"/>
      <c r="H66" s="151"/>
      <c r="I66" s="152"/>
      <c r="J66" s="153">
        <f>J120</f>
        <v>0</v>
      </c>
      <c r="K66" s="93"/>
      <c r="L66" s="154"/>
    </row>
    <row r="67" spans="2:12" s="9" customFormat="1" ht="19.899999999999999" customHeight="1">
      <c r="B67" s="149"/>
      <c r="C67" s="93"/>
      <c r="D67" s="150" t="s">
        <v>132</v>
      </c>
      <c r="E67" s="151"/>
      <c r="F67" s="151"/>
      <c r="G67" s="151"/>
      <c r="H67" s="151"/>
      <c r="I67" s="152"/>
      <c r="J67" s="153">
        <f>J123</f>
        <v>0</v>
      </c>
      <c r="K67" s="93"/>
      <c r="L67" s="154"/>
    </row>
    <row r="68" spans="2:12" s="9" customFormat="1" ht="19.899999999999999" customHeight="1">
      <c r="B68" s="149"/>
      <c r="C68" s="93"/>
      <c r="D68" s="150" t="s">
        <v>133</v>
      </c>
      <c r="E68" s="151"/>
      <c r="F68" s="151"/>
      <c r="G68" s="151"/>
      <c r="H68" s="151"/>
      <c r="I68" s="152"/>
      <c r="J68" s="153">
        <f>J130</f>
        <v>0</v>
      </c>
      <c r="K68" s="93"/>
      <c r="L68" s="154"/>
    </row>
    <row r="69" spans="2:12" s="9" customFormat="1" ht="19.899999999999999" customHeight="1">
      <c r="B69" s="149"/>
      <c r="C69" s="93"/>
      <c r="D69" s="150" t="s">
        <v>134</v>
      </c>
      <c r="E69" s="151"/>
      <c r="F69" s="151"/>
      <c r="G69" s="151"/>
      <c r="H69" s="151"/>
      <c r="I69" s="152"/>
      <c r="J69" s="153">
        <f>J169</f>
        <v>0</v>
      </c>
      <c r="K69" s="93"/>
      <c r="L69" s="154"/>
    </row>
    <row r="70" spans="2:12" s="9" customFormat="1" ht="19.899999999999999" customHeight="1">
      <c r="B70" s="149"/>
      <c r="C70" s="93"/>
      <c r="D70" s="150" t="s">
        <v>135</v>
      </c>
      <c r="E70" s="151"/>
      <c r="F70" s="151"/>
      <c r="G70" s="151"/>
      <c r="H70" s="151"/>
      <c r="I70" s="152"/>
      <c r="J70" s="153">
        <f>J175</f>
        <v>0</v>
      </c>
      <c r="K70" s="93"/>
      <c r="L70" s="154"/>
    </row>
    <row r="71" spans="2:12" s="9" customFormat="1" ht="19.899999999999999" customHeight="1">
      <c r="B71" s="149"/>
      <c r="C71" s="93"/>
      <c r="D71" s="150" t="s">
        <v>136</v>
      </c>
      <c r="E71" s="151"/>
      <c r="F71" s="151"/>
      <c r="G71" s="151"/>
      <c r="H71" s="151"/>
      <c r="I71" s="152"/>
      <c r="J71" s="153">
        <f>J181</f>
        <v>0</v>
      </c>
      <c r="K71" s="93"/>
      <c r="L71" s="154"/>
    </row>
    <row r="72" spans="2:12" s="1" customFormat="1" ht="21.75" customHeight="1">
      <c r="B72" s="33"/>
      <c r="C72" s="34"/>
      <c r="D72" s="34"/>
      <c r="E72" s="34"/>
      <c r="F72" s="34"/>
      <c r="G72" s="34"/>
      <c r="H72" s="34"/>
      <c r="I72" s="111"/>
      <c r="J72" s="34"/>
      <c r="K72" s="34"/>
      <c r="L72" s="37"/>
    </row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133"/>
      <c r="J73" s="46"/>
      <c r="K73" s="46"/>
      <c r="L73" s="37"/>
    </row>
    <row r="77" spans="2:12" s="1" customFormat="1" ht="6.95" customHeight="1">
      <c r="B77" s="47"/>
      <c r="C77" s="48"/>
      <c r="D77" s="48"/>
      <c r="E77" s="48"/>
      <c r="F77" s="48"/>
      <c r="G77" s="48"/>
      <c r="H77" s="48"/>
      <c r="I77" s="136"/>
      <c r="J77" s="48"/>
      <c r="K77" s="48"/>
      <c r="L77" s="37"/>
    </row>
    <row r="78" spans="2:12" s="1" customFormat="1" ht="24.95" customHeight="1">
      <c r="B78" s="33"/>
      <c r="C78" s="22" t="s">
        <v>137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12" customHeight="1">
      <c r="B80" s="33"/>
      <c r="C80" s="28" t="s">
        <v>16</v>
      </c>
      <c r="D80" s="34"/>
      <c r="E80" s="34"/>
      <c r="F80" s="34"/>
      <c r="G80" s="34"/>
      <c r="H80" s="34"/>
      <c r="I80" s="111"/>
      <c r="J80" s="34"/>
      <c r="K80" s="34"/>
      <c r="L80" s="37"/>
    </row>
    <row r="81" spans="2:65" s="1" customFormat="1" ht="16.5" customHeight="1">
      <c r="B81" s="33"/>
      <c r="C81" s="34"/>
      <c r="D81" s="34"/>
      <c r="E81" s="368" t="str">
        <f>E7</f>
        <v>Chodník v ulici Kladenská, Velké Přílepy</v>
      </c>
      <c r="F81" s="369"/>
      <c r="G81" s="369"/>
      <c r="H81" s="369"/>
      <c r="I81" s="111"/>
      <c r="J81" s="34"/>
      <c r="K81" s="34"/>
      <c r="L81" s="37"/>
    </row>
    <row r="82" spans="2:65" ht="12" customHeight="1">
      <c r="B82" s="20"/>
      <c r="C82" s="28" t="s">
        <v>121</v>
      </c>
      <c r="D82" s="21"/>
      <c r="E82" s="21"/>
      <c r="F82" s="21"/>
      <c r="G82" s="21"/>
      <c r="H82" s="21"/>
      <c r="J82" s="21"/>
      <c r="K82" s="21"/>
      <c r="L82" s="19"/>
    </row>
    <row r="83" spans="2:65" s="1" customFormat="1" ht="16.5" customHeight="1">
      <c r="B83" s="33"/>
      <c r="C83" s="34"/>
      <c r="D83" s="34"/>
      <c r="E83" s="368" t="s">
        <v>122</v>
      </c>
      <c r="F83" s="336"/>
      <c r="G83" s="336"/>
      <c r="H83" s="336"/>
      <c r="I83" s="111"/>
      <c r="J83" s="34"/>
      <c r="K83" s="34"/>
      <c r="L83" s="37"/>
    </row>
    <row r="84" spans="2:65" s="1" customFormat="1" ht="12" customHeight="1">
      <c r="B84" s="33"/>
      <c r="C84" s="28" t="s">
        <v>123</v>
      </c>
      <c r="D84" s="34"/>
      <c r="E84" s="34"/>
      <c r="F84" s="34"/>
      <c r="G84" s="34"/>
      <c r="H84" s="34"/>
      <c r="I84" s="111"/>
      <c r="J84" s="34"/>
      <c r="K84" s="34"/>
      <c r="L84" s="37"/>
    </row>
    <row r="85" spans="2:65" s="1" customFormat="1" ht="16.5" customHeight="1">
      <c r="B85" s="33"/>
      <c r="C85" s="34"/>
      <c r="D85" s="34"/>
      <c r="E85" s="337" t="str">
        <f>E11</f>
        <v>SO 301a - Odvodnění komunikace - uznatelné</v>
      </c>
      <c r="F85" s="336"/>
      <c r="G85" s="336"/>
      <c r="H85" s="336"/>
      <c r="I85" s="111"/>
      <c r="J85" s="34"/>
      <c r="K85" s="34"/>
      <c r="L85" s="37"/>
    </row>
    <row r="86" spans="2:65" s="1" customFormat="1" ht="6.95" customHeight="1">
      <c r="B86" s="33"/>
      <c r="C86" s="34"/>
      <c r="D86" s="34"/>
      <c r="E86" s="34"/>
      <c r="F86" s="34"/>
      <c r="G86" s="34"/>
      <c r="H86" s="34"/>
      <c r="I86" s="111"/>
      <c r="J86" s="34"/>
      <c r="K86" s="34"/>
      <c r="L86" s="37"/>
    </row>
    <row r="87" spans="2:65" s="1" customFormat="1" ht="12" customHeight="1">
      <c r="B87" s="33"/>
      <c r="C87" s="28" t="s">
        <v>21</v>
      </c>
      <c r="D87" s="34"/>
      <c r="E87" s="34"/>
      <c r="F87" s="26" t="str">
        <f>F14</f>
        <v>Velké Přílepy</v>
      </c>
      <c r="G87" s="34"/>
      <c r="H87" s="34"/>
      <c r="I87" s="112" t="s">
        <v>23</v>
      </c>
      <c r="J87" s="54" t="str">
        <f>IF(J14="","",J14)</f>
        <v>20. 9. 2019</v>
      </c>
      <c r="K87" s="34"/>
      <c r="L87" s="37"/>
    </row>
    <row r="88" spans="2:65" s="1" customFormat="1" ht="6.9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65" s="1" customFormat="1" ht="24.95" customHeight="1">
      <c r="B89" s="33"/>
      <c r="C89" s="28" t="s">
        <v>25</v>
      </c>
      <c r="D89" s="34"/>
      <c r="E89" s="34"/>
      <c r="F89" s="26" t="str">
        <f>E17</f>
        <v>obec Velké Přílepy, Pražská 162</v>
      </c>
      <c r="G89" s="34"/>
      <c r="H89" s="34"/>
      <c r="I89" s="112" t="s">
        <v>33</v>
      </c>
      <c r="J89" s="31" t="str">
        <f>E23</f>
        <v>Ing. Zdeněk Fiedler, Ostrá 210, 289 22 Lysá n. L.</v>
      </c>
      <c r="K89" s="34"/>
      <c r="L89" s="37"/>
    </row>
    <row r="90" spans="2:65" s="1" customFormat="1" ht="13.7" customHeight="1">
      <c r="B90" s="33"/>
      <c r="C90" s="28" t="s">
        <v>31</v>
      </c>
      <c r="D90" s="34"/>
      <c r="E90" s="34"/>
      <c r="F90" s="26" t="str">
        <f>IF(E20="","",E20)</f>
        <v>Vyplň údaj</v>
      </c>
      <c r="G90" s="34"/>
      <c r="H90" s="34"/>
      <c r="I90" s="112" t="s">
        <v>37</v>
      </c>
      <c r="J90" s="31" t="str">
        <f>E26</f>
        <v>HADRABA, s.r.o.</v>
      </c>
      <c r="K90" s="34"/>
      <c r="L90" s="37"/>
    </row>
    <row r="91" spans="2:65" s="1" customFormat="1" ht="10.35" customHeight="1">
      <c r="B91" s="33"/>
      <c r="C91" s="34"/>
      <c r="D91" s="34"/>
      <c r="E91" s="34"/>
      <c r="F91" s="34"/>
      <c r="G91" s="34"/>
      <c r="H91" s="34"/>
      <c r="I91" s="111"/>
      <c r="J91" s="34"/>
      <c r="K91" s="34"/>
      <c r="L91" s="37"/>
    </row>
    <row r="92" spans="2:65" s="10" customFormat="1" ht="29.25" customHeight="1">
      <c r="B92" s="155"/>
      <c r="C92" s="156" t="s">
        <v>138</v>
      </c>
      <c r="D92" s="157" t="s">
        <v>62</v>
      </c>
      <c r="E92" s="157" t="s">
        <v>58</v>
      </c>
      <c r="F92" s="157" t="s">
        <v>59</v>
      </c>
      <c r="G92" s="157" t="s">
        <v>139</v>
      </c>
      <c r="H92" s="157" t="s">
        <v>140</v>
      </c>
      <c r="I92" s="158" t="s">
        <v>141</v>
      </c>
      <c r="J92" s="157" t="s">
        <v>127</v>
      </c>
      <c r="K92" s="159" t="s">
        <v>142</v>
      </c>
      <c r="L92" s="160"/>
      <c r="M92" s="63" t="s">
        <v>19</v>
      </c>
      <c r="N92" s="64" t="s">
        <v>47</v>
      </c>
      <c r="O92" s="64" t="s">
        <v>143</v>
      </c>
      <c r="P92" s="64" t="s">
        <v>144</v>
      </c>
      <c r="Q92" s="64" t="s">
        <v>145</v>
      </c>
      <c r="R92" s="64" t="s">
        <v>146</v>
      </c>
      <c r="S92" s="64" t="s">
        <v>147</v>
      </c>
      <c r="T92" s="65" t="s">
        <v>148</v>
      </c>
    </row>
    <row r="93" spans="2:65" s="1" customFormat="1" ht="22.9" customHeight="1">
      <c r="B93" s="33"/>
      <c r="C93" s="70" t="s">
        <v>149</v>
      </c>
      <c r="D93" s="34"/>
      <c r="E93" s="34"/>
      <c r="F93" s="34"/>
      <c r="G93" s="34"/>
      <c r="H93" s="34"/>
      <c r="I93" s="111"/>
      <c r="J93" s="161">
        <f>BK93</f>
        <v>0</v>
      </c>
      <c r="K93" s="34"/>
      <c r="L93" s="37"/>
      <c r="M93" s="66"/>
      <c r="N93" s="67"/>
      <c r="O93" s="67"/>
      <c r="P93" s="162">
        <f>P94</f>
        <v>0</v>
      </c>
      <c r="Q93" s="67"/>
      <c r="R93" s="162">
        <f>R94</f>
        <v>108.5179272</v>
      </c>
      <c r="S93" s="67"/>
      <c r="T93" s="163">
        <f>T94</f>
        <v>12.54</v>
      </c>
      <c r="AT93" s="16" t="s">
        <v>76</v>
      </c>
      <c r="AU93" s="16" t="s">
        <v>128</v>
      </c>
      <c r="BK93" s="164">
        <f>BK94</f>
        <v>0</v>
      </c>
    </row>
    <row r="94" spans="2:65" s="11" customFormat="1" ht="25.9" customHeight="1">
      <c r="B94" s="165"/>
      <c r="C94" s="166"/>
      <c r="D94" s="167" t="s">
        <v>76</v>
      </c>
      <c r="E94" s="168" t="s">
        <v>150</v>
      </c>
      <c r="F94" s="168" t="s">
        <v>151</v>
      </c>
      <c r="G94" s="166"/>
      <c r="H94" s="166"/>
      <c r="I94" s="169"/>
      <c r="J94" s="170">
        <f>BK94</f>
        <v>0</v>
      </c>
      <c r="K94" s="166"/>
      <c r="L94" s="171"/>
      <c r="M94" s="172"/>
      <c r="N94" s="173"/>
      <c r="O94" s="173"/>
      <c r="P94" s="174">
        <f>P95+P120+P123+P130+P169+P175+P181</f>
        <v>0</v>
      </c>
      <c r="Q94" s="173"/>
      <c r="R94" s="174">
        <f>R95+R120+R123+R130+R169+R175+R181</f>
        <v>108.5179272</v>
      </c>
      <c r="S94" s="173"/>
      <c r="T94" s="175">
        <f>T95+T120+T123+T130+T169+T175+T181</f>
        <v>12.54</v>
      </c>
      <c r="AR94" s="176" t="s">
        <v>84</v>
      </c>
      <c r="AT94" s="177" t="s">
        <v>76</v>
      </c>
      <c r="AU94" s="177" t="s">
        <v>77</v>
      </c>
      <c r="AY94" s="176" t="s">
        <v>152</v>
      </c>
      <c r="BK94" s="178">
        <f>BK95+BK120+BK123+BK130+BK169+BK175+BK181</f>
        <v>0</v>
      </c>
    </row>
    <row r="95" spans="2:65" s="11" customFormat="1" ht="22.9" customHeight="1">
      <c r="B95" s="165"/>
      <c r="C95" s="166"/>
      <c r="D95" s="167" t="s">
        <v>76</v>
      </c>
      <c r="E95" s="179" t="s">
        <v>84</v>
      </c>
      <c r="F95" s="179" t="s">
        <v>153</v>
      </c>
      <c r="G95" s="166"/>
      <c r="H95" s="166"/>
      <c r="I95" s="169"/>
      <c r="J95" s="180">
        <f>BK95</f>
        <v>0</v>
      </c>
      <c r="K95" s="166"/>
      <c r="L95" s="171"/>
      <c r="M95" s="172"/>
      <c r="N95" s="173"/>
      <c r="O95" s="173"/>
      <c r="P95" s="174">
        <f>SUM(P96:P119)</f>
        <v>0</v>
      </c>
      <c r="Q95" s="173"/>
      <c r="R95" s="174">
        <f>SUM(R96:R119)</f>
        <v>76.45</v>
      </c>
      <c r="S95" s="173"/>
      <c r="T95" s="175">
        <f>SUM(T96:T119)</f>
        <v>12.239999999999998</v>
      </c>
      <c r="AR95" s="176" t="s">
        <v>84</v>
      </c>
      <c r="AT95" s="177" t="s">
        <v>76</v>
      </c>
      <c r="AU95" s="177" t="s">
        <v>84</v>
      </c>
      <c r="AY95" s="176" t="s">
        <v>152</v>
      </c>
      <c r="BK95" s="178">
        <f>SUM(BK96:BK119)</f>
        <v>0</v>
      </c>
    </row>
    <row r="96" spans="2:65" s="1" customFormat="1" ht="22.5" customHeight="1">
      <c r="B96" s="33"/>
      <c r="C96" s="181" t="s">
        <v>307</v>
      </c>
      <c r="D96" s="181" t="s">
        <v>154</v>
      </c>
      <c r="E96" s="182" t="s">
        <v>392</v>
      </c>
      <c r="F96" s="183" t="s">
        <v>393</v>
      </c>
      <c r="G96" s="184" t="s">
        <v>157</v>
      </c>
      <c r="H96" s="185">
        <v>24</v>
      </c>
      <c r="I96" s="186"/>
      <c r="J96" s="187">
        <f>ROUND(I96*H96,2)</f>
        <v>0</v>
      </c>
      <c r="K96" s="183" t="s">
        <v>158</v>
      </c>
      <c r="L96" s="37"/>
      <c r="M96" s="188" t="s">
        <v>19</v>
      </c>
      <c r="N96" s="189" t="s">
        <v>48</v>
      </c>
      <c r="O96" s="59"/>
      <c r="P96" s="190">
        <f>O96*H96</f>
        <v>0</v>
      </c>
      <c r="Q96" s="190">
        <v>0</v>
      </c>
      <c r="R96" s="190">
        <f>Q96*H96</f>
        <v>0</v>
      </c>
      <c r="S96" s="190">
        <v>0.28999999999999998</v>
      </c>
      <c r="T96" s="191">
        <f>S96*H96</f>
        <v>6.9599999999999991</v>
      </c>
      <c r="AR96" s="16" t="s">
        <v>159</v>
      </c>
      <c r="AT96" s="16" t="s">
        <v>154</v>
      </c>
      <c r="AU96" s="16" t="s">
        <v>86</v>
      </c>
      <c r="AY96" s="16" t="s">
        <v>152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6" t="s">
        <v>84</v>
      </c>
      <c r="BK96" s="192">
        <f>ROUND(I96*H96,2)</f>
        <v>0</v>
      </c>
      <c r="BL96" s="16" t="s">
        <v>159</v>
      </c>
      <c r="BM96" s="16" t="s">
        <v>394</v>
      </c>
    </row>
    <row r="97" spans="2:65" s="1" customFormat="1" ht="22.5" customHeight="1">
      <c r="B97" s="33"/>
      <c r="C97" s="181" t="s">
        <v>303</v>
      </c>
      <c r="D97" s="181" t="s">
        <v>154</v>
      </c>
      <c r="E97" s="182" t="s">
        <v>395</v>
      </c>
      <c r="F97" s="183" t="s">
        <v>396</v>
      </c>
      <c r="G97" s="184" t="s">
        <v>157</v>
      </c>
      <c r="H97" s="185">
        <v>24</v>
      </c>
      <c r="I97" s="186"/>
      <c r="J97" s="187">
        <f>ROUND(I97*H97,2)</f>
        <v>0</v>
      </c>
      <c r="K97" s="183" t="s">
        <v>158</v>
      </c>
      <c r="L97" s="37"/>
      <c r="M97" s="188" t="s">
        <v>19</v>
      </c>
      <c r="N97" s="189" t="s">
        <v>48</v>
      </c>
      <c r="O97" s="59"/>
      <c r="P97" s="190">
        <f>O97*H97</f>
        <v>0</v>
      </c>
      <c r="Q97" s="190">
        <v>0</v>
      </c>
      <c r="R97" s="190">
        <f>Q97*H97</f>
        <v>0</v>
      </c>
      <c r="S97" s="190">
        <v>0.22</v>
      </c>
      <c r="T97" s="191">
        <f>S97*H97</f>
        <v>5.28</v>
      </c>
      <c r="AR97" s="16" t="s">
        <v>159</v>
      </c>
      <c r="AT97" s="16" t="s">
        <v>154</v>
      </c>
      <c r="AU97" s="16" t="s">
        <v>86</v>
      </c>
      <c r="AY97" s="16" t="s">
        <v>152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6" t="s">
        <v>84</v>
      </c>
      <c r="BK97" s="192">
        <f>ROUND(I97*H97,2)</f>
        <v>0</v>
      </c>
      <c r="BL97" s="16" t="s">
        <v>159</v>
      </c>
      <c r="BM97" s="16" t="s">
        <v>397</v>
      </c>
    </row>
    <row r="98" spans="2:65" s="12" customFormat="1" ht="11.25">
      <c r="B98" s="193"/>
      <c r="C98" s="194"/>
      <c r="D98" s="195" t="s">
        <v>161</v>
      </c>
      <c r="E98" s="196" t="s">
        <v>19</v>
      </c>
      <c r="F98" s="197" t="s">
        <v>398</v>
      </c>
      <c r="G98" s="194"/>
      <c r="H98" s="198">
        <v>24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161</v>
      </c>
      <c r="AU98" s="204" t="s">
        <v>86</v>
      </c>
      <c r="AV98" s="12" t="s">
        <v>86</v>
      </c>
      <c r="AW98" s="12" t="s">
        <v>36</v>
      </c>
      <c r="AX98" s="12" t="s">
        <v>84</v>
      </c>
      <c r="AY98" s="204" t="s">
        <v>152</v>
      </c>
    </row>
    <row r="99" spans="2:65" s="1" customFormat="1" ht="22.5" customHeight="1">
      <c r="B99" s="33"/>
      <c r="C99" s="181" t="s">
        <v>178</v>
      </c>
      <c r="D99" s="181" t="s">
        <v>154</v>
      </c>
      <c r="E99" s="182" t="s">
        <v>399</v>
      </c>
      <c r="F99" s="183" t="s">
        <v>400</v>
      </c>
      <c r="G99" s="184" t="s">
        <v>181</v>
      </c>
      <c r="H99" s="185">
        <v>128.17500000000001</v>
      </c>
      <c r="I99" s="186"/>
      <c r="J99" s="187">
        <f>ROUND(I99*H99,2)</f>
        <v>0</v>
      </c>
      <c r="K99" s="183" t="s">
        <v>158</v>
      </c>
      <c r="L99" s="37"/>
      <c r="M99" s="188" t="s">
        <v>19</v>
      </c>
      <c r="N99" s="189" t="s">
        <v>48</v>
      </c>
      <c r="O99" s="59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16" t="s">
        <v>159</v>
      </c>
      <c r="AT99" s="16" t="s">
        <v>154</v>
      </c>
      <c r="AU99" s="16" t="s">
        <v>86</v>
      </c>
      <c r="AY99" s="16" t="s">
        <v>152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6" t="s">
        <v>84</v>
      </c>
      <c r="BK99" s="192">
        <f>ROUND(I99*H99,2)</f>
        <v>0</v>
      </c>
      <c r="BL99" s="16" t="s">
        <v>159</v>
      </c>
      <c r="BM99" s="16" t="s">
        <v>401</v>
      </c>
    </row>
    <row r="100" spans="2:65" s="12" customFormat="1" ht="11.25">
      <c r="B100" s="193"/>
      <c r="C100" s="194"/>
      <c r="D100" s="195" t="s">
        <v>161</v>
      </c>
      <c r="E100" s="196" t="s">
        <v>19</v>
      </c>
      <c r="F100" s="197" t="s">
        <v>402</v>
      </c>
      <c r="G100" s="194"/>
      <c r="H100" s="198">
        <v>114.675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161</v>
      </c>
      <c r="AU100" s="204" t="s">
        <v>86</v>
      </c>
      <c r="AV100" s="12" t="s">
        <v>86</v>
      </c>
      <c r="AW100" s="12" t="s">
        <v>36</v>
      </c>
      <c r="AX100" s="12" t="s">
        <v>77</v>
      </c>
      <c r="AY100" s="204" t="s">
        <v>152</v>
      </c>
    </row>
    <row r="101" spans="2:65" s="12" customFormat="1" ht="11.25">
      <c r="B101" s="193"/>
      <c r="C101" s="194"/>
      <c r="D101" s="195" t="s">
        <v>161</v>
      </c>
      <c r="E101" s="196" t="s">
        <v>19</v>
      </c>
      <c r="F101" s="197" t="s">
        <v>403</v>
      </c>
      <c r="G101" s="194"/>
      <c r="H101" s="198">
        <v>13.5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161</v>
      </c>
      <c r="AU101" s="204" t="s">
        <v>86</v>
      </c>
      <c r="AV101" s="12" t="s">
        <v>86</v>
      </c>
      <c r="AW101" s="12" t="s">
        <v>36</v>
      </c>
      <c r="AX101" s="12" t="s">
        <v>77</v>
      </c>
      <c r="AY101" s="204" t="s">
        <v>152</v>
      </c>
    </row>
    <row r="102" spans="2:65" s="13" customFormat="1" ht="11.25">
      <c r="B102" s="205"/>
      <c r="C102" s="206"/>
      <c r="D102" s="195" t="s">
        <v>161</v>
      </c>
      <c r="E102" s="207" t="s">
        <v>19</v>
      </c>
      <c r="F102" s="208" t="s">
        <v>222</v>
      </c>
      <c r="G102" s="206"/>
      <c r="H102" s="209">
        <v>128.17500000000001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161</v>
      </c>
      <c r="AU102" s="215" t="s">
        <v>86</v>
      </c>
      <c r="AV102" s="13" t="s">
        <v>159</v>
      </c>
      <c r="AW102" s="13" t="s">
        <v>36</v>
      </c>
      <c r="AX102" s="13" t="s">
        <v>84</v>
      </c>
      <c r="AY102" s="215" t="s">
        <v>152</v>
      </c>
    </row>
    <row r="103" spans="2:65" s="1" customFormat="1" ht="22.5" customHeight="1">
      <c r="B103" s="33"/>
      <c r="C103" s="181" t="s">
        <v>335</v>
      </c>
      <c r="D103" s="181" t="s">
        <v>154</v>
      </c>
      <c r="E103" s="182" t="s">
        <v>189</v>
      </c>
      <c r="F103" s="183" t="s">
        <v>190</v>
      </c>
      <c r="G103" s="184" t="s">
        <v>181</v>
      </c>
      <c r="H103" s="185">
        <v>72.87</v>
      </c>
      <c r="I103" s="186"/>
      <c r="J103" s="187">
        <f>ROUND(I103*H103,2)</f>
        <v>0</v>
      </c>
      <c r="K103" s="183" t="s">
        <v>158</v>
      </c>
      <c r="L103" s="37"/>
      <c r="M103" s="188" t="s">
        <v>19</v>
      </c>
      <c r="N103" s="189" t="s">
        <v>48</v>
      </c>
      <c r="O103" s="59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16" t="s">
        <v>159</v>
      </c>
      <c r="AT103" s="16" t="s">
        <v>154</v>
      </c>
      <c r="AU103" s="16" t="s">
        <v>86</v>
      </c>
      <c r="AY103" s="16" t="s">
        <v>152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84</v>
      </c>
      <c r="BK103" s="192">
        <f>ROUND(I103*H103,2)</f>
        <v>0</v>
      </c>
      <c r="BL103" s="16" t="s">
        <v>159</v>
      </c>
      <c r="BM103" s="16" t="s">
        <v>404</v>
      </c>
    </row>
    <row r="104" spans="2:65" s="1" customFormat="1" ht="16.5" customHeight="1">
      <c r="B104" s="33"/>
      <c r="C104" s="181" t="s">
        <v>331</v>
      </c>
      <c r="D104" s="181" t="s">
        <v>154</v>
      </c>
      <c r="E104" s="182" t="s">
        <v>405</v>
      </c>
      <c r="F104" s="183" t="s">
        <v>406</v>
      </c>
      <c r="G104" s="184" t="s">
        <v>181</v>
      </c>
      <c r="H104" s="185">
        <v>72.87</v>
      </c>
      <c r="I104" s="186"/>
      <c r="J104" s="187">
        <f>ROUND(I104*H104,2)</f>
        <v>0</v>
      </c>
      <c r="K104" s="183" t="s">
        <v>158</v>
      </c>
      <c r="L104" s="37"/>
      <c r="M104" s="188" t="s">
        <v>19</v>
      </c>
      <c r="N104" s="189" t="s">
        <v>48</v>
      </c>
      <c r="O104" s="59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16" t="s">
        <v>159</v>
      </c>
      <c r="AT104" s="16" t="s">
        <v>154</v>
      </c>
      <c r="AU104" s="16" t="s">
        <v>86</v>
      </c>
      <c r="AY104" s="16" t="s">
        <v>152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84</v>
      </c>
      <c r="BK104" s="192">
        <f>ROUND(I104*H104,2)</f>
        <v>0</v>
      </c>
      <c r="BL104" s="16" t="s">
        <v>159</v>
      </c>
      <c r="BM104" s="16" t="s">
        <v>407</v>
      </c>
    </row>
    <row r="105" spans="2:65" s="12" customFormat="1" ht="11.25">
      <c r="B105" s="193"/>
      <c r="C105" s="194"/>
      <c r="D105" s="195" t="s">
        <v>161</v>
      </c>
      <c r="E105" s="196" t="s">
        <v>19</v>
      </c>
      <c r="F105" s="197" t="s">
        <v>408</v>
      </c>
      <c r="G105" s="194"/>
      <c r="H105" s="198">
        <v>7.6449999999999996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161</v>
      </c>
      <c r="AU105" s="204" t="s">
        <v>86</v>
      </c>
      <c r="AV105" s="12" t="s">
        <v>86</v>
      </c>
      <c r="AW105" s="12" t="s">
        <v>36</v>
      </c>
      <c r="AX105" s="12" t="s">
        <v>77</v>
      </c>
      <c r="AY105" s="204" t="s">
        <v>152</v>
      </c>
    </row>
    <row r="106" spans="2:65" s="12" customFormat="1" ht="11.25">
      <c r="B106" s="193"/>
      <c r="C106" s="194"/>
      <c r="D106" s="195" t="s">
        <v>161</v>
      </c>
      <c r="E106" s="196" t="s">
        <v>19</v>
      </c>
      <c r="F106" s="197" t="s">
        <v>409</v>
      </c>
      <c r="G106" s="194"/>
      <c r="H106" s="198">
        <v>38.225000000000001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161</v>
      </c>
      <c r="AU106" s="204" t="s">
        <v>86</v>
      </c>
      <c r="AV106" s="12" t="s">
        <v>86</v>
      </c>
      <c r="AW106" s="12" t="s">
        <v>36</v>
      </c>
      <c r="AX106" s="12" t="s">
        <v>77</v>
      </c>
      <c r="AY106" s="204" t="s">
        <v>152</v>
      </c>
    </row>
    <row r="107" spans="2:65" s="12" customFormat="1" ht="11.25">
      <c r="B107" s="193"/>
      <c r="C107" s="194"/>
      <c r="D107" s="195" t="s">
        <v>161</v>
      </c>
      <c r="E107" s="196" t="s">
        <v>19</v>
      </c>
      <c r="F107" s="197" t="s">
        <v>410</v>
      </c>
      <c r="G107" s="194"/>
      <c r="H107" s="198">
        <v>27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161</v>
      </c>
      <c r="AU107" s="204" t="s">
        <v>86</v>
      </c>
      <c r="AV107" s="12" t="s">
        <v>86</v>
      </c>
      <c r="AW107" s="12" t="s">
        <v>36</v>
      </c>
      <c r="AX107" s="12" t="s">
        <v>77</v>
      </c>
      <c r="AY107" s="204" t="s">
        <v>152</v>
      </c>
    </row>
    <row r="108" spans="2:65" s="13" customFormat="1" ht="11.25">
      <c r="B108" s="205"/>
      <c r="C108" s="206"/>
      <c r="D108" s="195" t="s">
        <v>161</v>
      </c>
      <c r="E108" s="207" t="s">
        <v>19</v>
      </c>
      <c r="F108" s="208" t="s">
        <v>222</v>
      </c>
      <c r="G108" s="206"/>
      <c r="H108" s="209">
        <v>72.87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161</v>
      </c>
      <c r="AU108" s="215" t="s">
        <v>86</v>
      </c>
      <c r="AV108" s="13" t="s">
        <v>159</v>
      </c>
      <c r="AW108" s="13" t="s">
        <v>36</v>
      </c>
      <c r="AX108" s="13" t="s">
        <v>84</v>
      </c>
      <c r="AY108" s="215" t="s">
        <v>152</v>
      </c>
    </row>
    <row r="109" spans="2:65" s="1" customFormat="1" ht="16.5" customHeight="1">
      <c r="B109" s="33"/>
      <c r="C109" s="181" t="s">
        <v>339</v>
      </c>
      <c r="D109" s="181" t="s">
        <v>154</v>
      </c>
      <c r="E109" s="182" t="s">
        <v>203</v>
      </c>
      <c r="F109" s="183" t="s">
        <v>204</v>
      </c>
      <c r="G109" s="184" t="s">
        <v>181</v>
      </c>
      <c r="H109" s="185">
        <v>72.87</v>
      </c>
      <c r="I109" s="186"/>
      <c r="J109" s="187">
        <f>ROUND(I109*H109,2)</f>
        <v>0</v>
      </c>
      <c r="K109" s="183" t="s">
        <v>158</v>
      </c>
      <c r="L109" s="37"/>
      <c r="M109" s="188" t="s">
        <v>19</v>
      </c>
      <c r="N109" s="189" t="s">
        <v>48</v>
      </c>
      <c r="O109" s="59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16" t="s">
        <v>159</v>
      </c>
      <c r="AT109" s="16" t="s">
        <v>154</v>
      </c>
      <c r="AU109" s="16" t="s">
        <v>86</v>
      </c>
      <c r="AY109" s="16" t="s">
        <v>152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6" t="s">
        <v>84</v>
      </c>
      <c r="BK109" s="192">
        <f>ROUND(I109*H109,2)</f>
        <v>0</v>
      </c>
      <c r="BL109" s="16" t="s">
        <v>159</v>
      </c>
      <c r="BM109" s="16" t="s">
        <v>411</v>
      </c>
    </row>
    <row r="110" spans="2:65" s="1" customFormat="1" ht="22.5" customHeight="1">
      <c r="B110" s="33"/>
      <c r="C110" s="181" t="s">
        <v>343</v>
      </c>
      <c r="D110" s="181" t="s">
        <v>154</v>
      </c>
      <c r="E110" s="182" t="s">
        <v>207</v>
      </c>
      <c r="F110" s="183" t="s">
        <v>208</v>
      </c>
      <c r="G110" s="184" t="s">
        <v>209</v>
      </c>
      <c r="H110" s="185">
        <v>145.74</v>
      </c>
      <c r="I110" s="186"/>
      <c r="J110" s="187">
        <f>ROUND(I110*H110,2)</f>
        <v>0</v>
      </c>
      <c r="K110" s="183" t="s">
        <v>158</v>
      </c>
      <c r="L110" s="37"/>
      <c r="M110" s="188" t="s">
        <v>19</v>
      </c>
      <c r="N110" s="189" t="s">
        <v>48</v>
      </c>
      <c r="O110" s="59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16" t="s">
        <v>159</v>
      </c>
      <c r="AT110" s="16" t="s">
        <v>154</v>
      </c>
      <c r="AU110" s="16" t="s">
        <v>86</v>
      </c>
      <c r="AY110" s="16" t="s">
        <v>152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6" t="s">
        <v>84</v>
      </c>
      <c r="BK110" s="192">
        <f>ROUND(I110*H110,2)</f>
        <v>0</v>
      </c>
      <c r="BL110" s="16" t="s">
        <v>159</v>
      </c>
      <c r="BM110" s="16" t="s">
        <v>412</v>
      </c>
    </row>
    <row r="111" spans="2:65" s="12" customFormat="1" ht="11.25">
      <c r="B111" s="193"/>
      <c r="C111" s="194"/>
      <c r="D111" s="195" t="s">
        <v>161</v>
      </c>
      <c r="E111" s="194"/>
      <c r="F111" s="197" t="s">
        <v>413</v>
      </c>
      <c r="G111" s="194"/>
      <c r="H111" s="198">
        <v>145.74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161</v>
      </c>
      <c r="AU111" s="204" t="s">
        <v>86</v>
      </c>
      <c r="AV111" s="12" t="s">
        <v>86</v>
      </c>
      <c r="AW111" s="12" t="s">
        <v>4</v>
      </c>
      <c r="AX111" s="12" t="s">
        <v>84</v>
      </c>
      <c r="AY111" s="204" t="s">
        <v>152</v>
      </c>
    </row>
    <row r="112" spans="2:65" s="1" customFormat="1" ht="22.5" customHeight="1">
      <c r="B112" s="33"/>
      <c r="C112" s="181" t="s">
        <v>224</v>
      </c>
      <c r="D112" s="181" t="s">
        <v>154</v>
      </c>
      <c r="E112" s="182" t="s">
        <v>414</v>
      </c>
      <c r="F112" s="183" t="s">
        <v>415</v>
      </c>
      <c r="G112" s="184" t="s">
        <v>181</v>
      </c>
      <c r="H112" s="185">
        <v>55.31</v>
      </c>
      <c r="I112" s="186"/>
      <c r="J112" s="187">
        <f>ROUND(I112*H112,2)</f>
        <v>0</v>
      </c>
      <c r="K112" s="183" t="s">
        <v>158</v>
      </c>
      <c r="L112" s="37"/>
      <c r="M112" s="188" t="s">
        <v>19</v>
      </c>
      <c r="N112" s="189" t="s">
        <v>48</v>
      </c>
      <c r="O112" s="59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159</v>
      </c>
      <c r="AT112" s="16" t="s">
        <v>154</v>
      </c>
      <c r="AU112" s="16" t="s">
        <v>86</v>
      </c>
      <c r="AY112" s="16" t="s">
        <v>152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84</v>
      </c>
      <c r="BK112" s="192">
        <f>ROUND(I112*H112,2)</f>
        <v>0</v>
      </c>
      <c r="BL112" s="16" t="s">
        <v>159</v>
      </c>
      <c r="BM112" s="16" t="s">
        <v>416</v>
      </c>
    </row>
    <row r="113" spans="2:65" s="12" customFormat="1" ht="11.25">
      <c r="B113" s="193"/>
      <c r="C113" s="194"/>
      <c r="D113" s="195" t="s">
        <v>161</v>
      </c>
      <c r="E113" s="196" t="s">
        <v>19</v>
      </c>
      <c r="F113" s="197" t="s">
        <v>417</v>
      </c>
      <c r="G113" s="194"/>
      <c r="H113" s="198">
        <v>128.18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161</v>
      </c>
      <c r="AU113" s="204" t="s">
        <v>86</v>
      </c>
      <c r="AV113" s="12" t="s">
        <v>86</v>
      </c>
      <c r="AW113" s="12" t="s">
        <v>36</v>
      </c>
      <c r="AX113" s="12" t="s">
        <v>77</v>
      </c>
      <c r="AY113" s="204" t="s">
        <v>152</v>
      </c>
    </row>
    <row r="114" spans="2:65" s="12" customFormat="1" ht="11.25">
      <c r="B114" s="193"/>
      <c r="C114" s="194"/>
      <c r="D114" s="195" t="s">
        <v>161</v>
      </c>
      <c r="E114" s="196" t="s">
        <v>19</v>
      </c>
      <c r="F114" s="197" t="s">
        <v>418</v>
      </c>
      <c r="G114" s="194"/>
      <c r="H114" s="198">
        <v>-72.87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161</v>
      </c>
      <c r="AU114" s="204" t="s">
        <v>86</v>
      </c>
      <c r="AV114" s="12" t="s">
        <v>86</v>
      </c>
      <c r="AW114" s="12" t="s">
        <v>36</v>
      </c>
      <c r="AX114" s="12" t="s">
        <v>77</v>
      </c>
      <c r="AY114" s="204" t="s">
        <v>152</v>
      </c>
    </row>
    <row r="115" spans="2:65" s="13" customFormat="1" ht="11.25">
      <c r="B115" s="205"/>
      <c r="C115" s="206"/>
      <c r="D115" s="195" t="s">
        <v>161</v>
      </c>
      <c r="E115" s="207" t="s">
        <v>19</v>
      </c>
      <c r="F115" s="208" t="s">
        <v>222</v>
      </c>
      <c r="G115" s="206"/>
      <c r="H115" s="209">
        <v>55.31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161</v>
      </c>
      <c r="AU115" s="215" t="s">
        <v>86</v>
      </c>
      <c r="AV115" s="13" t="s">
        <v>159</v>
      </c>
      <c r="AW115" s="13" t="s">
        <v>36</v>
      </c>
      <c r="AX115" s="13" t="s">
        <v>84</v>
      </c>
      <c r="AY115" s="215" t="s">
        <v>152</v>
      </c>
    </row>
    <row r="116" spans="2:65" s="1" customFormat="1" ht="22.5" customHeight="1">
      <c r="B116" s="33"/>
      <c r="C116" s="181" t="s">
        <v>233</v>
      </c>
      <c r="D116" s="181" t="s">
        <v>154</v>
      </c>
      <c r="E116" s="182" t="s">
        <v>419</v>
      </c>
      <c r="F116" s="183" t="s">
        <v>420</v>
      </c>
      <c r="G116" s="184" t="s">
        <v>181</v>
      </c>
      <c r="H116" s="185">
        <v>38.225000000000001</v>
      </c>
      <c r="I116" s="186"/>
      <c r="J116" s="187">
        <f>ROUND(I116*H116,2)</f>
        <v>0</v>
      </c>
      <c r="K116" s="183" t="s">
        <v>158</v>
      </c>
      <c r="L116" s="37"/>
      <c r="M116" s="188" t="s">
        <v>19</v>
      </c>
      <c r="N116" s="189" t="s">
        <v>48</v>
      </c>
      <c r="O116" s="59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6" t="s">
        <v>159</v>
      </c>
      <c r="AT116" s="16" t="s">
        <v>154</v>
      </c>
      <c r="AU116" s="16" t="s">
        <v>86</v>
      </c>
      <c r="AY116" s="16" t="s">
        <v>152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6" t="s">
        <v>84</v>
      </c>
      <c r="BK116" s="192">
        <f>ROUND(I116*H116,2)</f>
        <v>0</v>
      </c>
      <c r="BL116" s="16" t="s">
        <v>159</v>
      </c>
      <c r="BM116" s="16" t="s">
        <v>421</v>
      </c>
    </row>
    <row r="117" spans="2:65" s="12" customFormat="1" ht="11.25">
      <c r="B117" s="193"/>
      <c r="C117" s="194"/>
      <c r="D117" s="195" t="s">
        <v>161</v>
      </c>
      <c r="E117" s="196" t="s">
        <v>19</v>
      </c>
      <c r="F117" s="197" t="s">
        <v>422</v>
      </c>
      <c r="G117" s="194"/>
      <c r="H117" s="198">
        <v>38.225000000000001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161</v>
      </c>
      <c r="AU117" s="204" t="s">
        <v>86</v>
      </c>
      <c r="AV117" s="12" t="s">
        <v>86</v>
      </c>
      <c r="AW117" s="12" t="s">
        <v>36</v>
      </c>
      <c r="AX117" s="12" t="s">
        <v>84</v>
      </c>
      <c r="AY117" s="204" t="s">
        <v>152</v>
      </c>
    </row>
    <row r="118" spans="2:65" s="1" customFormat="1" ht="16.5" customHeight="1">
      <c r="B118" s="33"/>
      <c r="C118" s="216" t="s">
        <v>293</v>
      </c>
      <c r="D118" s="216" t="s">
        <v>230</v>
      </c>
      <c r="E118" s="217" t="s">
        <v>423</v>
      </c>
      <c r="F118" s="218" t="s">
        <v>424</v>
      </c>
      <c r="G118" s="219" t="s">
        <v>209</v>
      </c>
      <c r="H118" s="220">
        <v>76.45</v>
      </c>
      <c r="I118" s="221"/>
      <c r="J118" s="222">
        <f>ROUND(I118*H118,2)</f>
        <v>0</v>
      </c>
      <c r="K118" s="218" t="s">
        <v>158</v>
      </c>
      <c r="L118" s="223"/>
      <c r="M118" s="224" t="s">
        <v>19</v>
      </c>
      <c r="N118" s="225" t="s">
        <v>48</v>
      </c>
      <c r="O118" s="59"/>
      <c r="P118" s="190">
        <f>O118*H118</f>
        <v>0</v>
      </c>
      <c r="Q118" s="190">
        <v>1</v>
      </c>
      <c r="R118" s="190">
        <f>Q118*H118</f>
        <v>76.45</v>
      </c>
      <c r="S118" s="190">
        <v>0</v>
      </c>
      <c r="T118" s="191">
        <f>S118*H118</f>
        <v>0</v>
      </c>
      <c r="AR118" s="16" t="s">
        <v>233</v>
      </c>
      <c r="AT118" s="16" t="s">
        <v>230</v>
      </c>
      <c r="AU118" s="16" t="s">
        <v>86</v>
      </c>
      <c r="AY118" s="16" t="s">
        <v>152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6" t="s">
        <v>84</v>
      </c>
      <c r="BK118" s="192">
        <f>ROUND(I118*H118,2)</f>
        <v>0</v>
      </c>
      <c r="BL118" s="16" t="s">
        <v>159</v>
      </c>
      <c r="BM118" s="16" t="s">
        <v>425</v>
      </c>
    </row>
    <row r="119" spans="2:65" s="12" customFormat="1" ht="11.25">
      <c r="B119" s="193"/>
      <c r="C119" s="194"/>
      <c r="D119" s="195" t="s">
        <v>161</v>
      </c>
      <c r="E119" s="194"/>
      <c r="F119" s="197" t="s">
        <v>426</v>
      </c>
      <c r="G119" s="194"/>
      <c r="H119" s="198">
        <v>76.45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161</v>
      </c>
      <c r="AU119" s="204" t="s">
        <v>86</v>
      </c>
      <c r="AV119" s="12" t="s">
        <v>86</v>
      </c>
      <c r="AW119" s="12" t="s">
        <v>4</v>
      </c>
      <c r="AX119" s="12" t="s">
        <v>84</v>
      </c>
      <c r="AY119" s="204" t="s">
        <v>152</v>
      </c>
    </row>
    <row r="120" spans="2:65" s="11" customFormat="1" ht="22.9" customHeight="1">
      <c r="B120" s="165"/>
      <c r="C120" s="166"/>
      <c r="D120" s="167" t="s">
        <v>76</v>
      </c>
      <c r="E120" s="179" t="s">
        <v>159</v>
      </c>
      <c r="F120" s="179" t="s">
        <v>215</v>
      </c>
      <c r="G120" s="166"/>
      <c r="H120" s="166"/>
      <c r="I120" s="169"/>
      <c r="J120" s="180">
        <f>BK120</f>
        <v>0</v>
      </c>
      <c r="K120" s="166"/>
      <c r="L120" s="171"/>
      <c r="M120" s="172"/>
      <c r="N120" s="173"/>
      <c r="O120" s="173"/>
      <c r="P120" s="174">
        <f>SUM(P121:P122)</f>
        <v>0</v>
      </c>
      <c r="Q120" s="173"/>
      <c r="R120" s="174">
        <f>SUM(R121:R122)</f>
        <v>0</v>
      </c>
      <c r="S120" s="173"/>
      <c r="T120" s="175">
        <f>SUM(T121:T122)</f>
        <v>0</v>
      </c>
      <c r="AR120" s="176" t="s">
        <v>84</v>
      </c>
      <c r="AT120" s="177" t="s">
        <v>76</v>
      </c>
      <c r="AU120" s="177" t="s">
        <v>84</v>
      </c>
      <c r="AY120" s="176" t="s">
        <v>152</v>
      </c>
      <c r="BK120" s="178">
        <f>SUM(BK121:BK122)</f>
        <v>0</v>
      </c>
    </row>
    <row r="121" spans="2:65" s="1" customFormat="1" ht="16.5" customHeight="1">
      <c r="B121" s="33"/>
      <c r="C121" s="181" t="s">
        <v>184</v>
      </c>
      <c r="D121" s="181" t="s">
        <v>154</v>
      </c>
      <c r="E121" s="182" t="s">
        <v>427</v>
      </c>
      <c r="F121" s="183" t="s">
        <v>428</v>
      </c>
      <c r="G121" s="184" t="s">
        <v>181</v>
      </c>
      <c r="H121" s="185">
        <v>7.6449999999999996</v>
      </c>
      <c r="I121" s="186"/>
      <c r="J121" s="187">
        <f>ROUND(I121*H121,2)</f>
        <v>0</v>
      </c>
      <c r="K121" s="183" t="s">
        <v>158</v>
      </c>
      <c r="L121" s="37"/>
      <c r="M121" s="188" t="s">
        <v>19</v>
      </c>
      <c r="N121" s="189" t="s">
        <v>48</v>
      </c>
      <c r="O121" s="59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AR121" s="16" t="s">
        <v>159</v>
      </c>
      <c r="AT121" s="16" t="s">
        <v>154</v>
      </c>
      <c r="AU121" s="16" t="s">
        <v>86</v>
      </c>
      <c r="AY121" s="16" t="s">
        <v>152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6" t="s">
        <v>84</v>
      </c>
      <c r="BK121" s="192">
        <f>ROUND(I121*H121,2)</f>
        <v>0</v>
      </c>
      <c r="BL121" s="16" t="s">
        <v>159</v>
      </c>
      <c r="BM121" s="16" t="s">
        <v>429</v>
      </c>
    </row>
    <row r="122" spans="2:65" s="12" customFormat="1" ht="11.25">
      <c r="B122" s="193"/>
      <c r="C122" s="194"/>
      <c r="D122" s="195" t="s">
        <v>161</v>
      </c>
      <c r="E122" s="196" t="s">
        <v>19</v>
      </c>
      <c r="F122" s="197" t="s">
        <v>430</v>
      </c>
      <c r="G122" s="194"/>
      <c r="H122" s="198">
        <v>7.6449999999999996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161</v>
      </c>
      <c r="AU122" s="204" t="s">
        <v>86</v>
      </c>
      <c r="AV122" s="12" t="s">
        <v>86</v>
      </c>
      <c r="AW122" s="12" t="s">
        <v>36</v>
      </c>
      <c r="AX122" s="12" t="s">
        <v>84</v>
      </c>
      <c r="AY122" s="204" t="s">
        <v>152</v>
      </c>
    </row>
    <row r="123" spans="2:65" s="11" customFormat="1" ht="22.9" customHeight="1">
      <c r="B123" s="165"/>
      <c r="C123" s="166"/>
      <c r="D123" s="167" t="s">
        <v>76</v>
      </c>
      <c r="E123" s="179" t="s">
        <v>170</v>
      </c>
      <c r="F123" s="179" t="s">
        <v>223</v>
      </c>
      <c r="G123" s="166"/>
      <c r="H123" s="166"/>
      <c r="I123" s="169"/>
      <c r="J123" s="180">
        <f>BK123</f>
        <v>0</v>
      </c>
      <c r="K123" s="166"/>
      <c r="L123" s="171"/>
      <c r="M123" s="172"/>
      <c r="N123" s="173"/>
      <c r="O123" s="173"/>
      <c r="P123" s="174">
        <f>SUM(P124:P129)</f>
        <v>0</v>
      </c>
      <c r="Q123" s="173"/>
      <c r="R123" s="174">
        <f>SUM(R124:R129)</f>
        <v>0</v>
      </c>
      <c r="S123" s="173"/>
      <c r="T123" s="175">
        <f>SUM(T124:T129)</f>
        <v>0</v>
      </c>
      <c r="AR123" s="176" t="s">
        <v>84</v>
      </c>
      <c r="AT123" s="177" t="s">
        <v>76</v>
      </c>
      <c r="AU123" s="177" t="s">
        <v>84</v>
      </c>
      <c r="AY123" s="176" t="s">
        <v>152</v>
      </c>
      <c r="BK123" s="178">
        <f>SUM(BK124:BK129)</f>
        <v>0</v>
      </c>
    </row>
    <row r="124" spans="2:65" s="1" customFormat="1" ht="16.5" customHeight="1">
      <c r="B124" s="33"/>
      <c r="C124" s="181" t="s">
        <v>311</v>
      </c>
      <c r="D124" s="181" t="s">
        <v>154</v>
      </c>
      <c r="E124" s="182" t="s">
        <v>241</v>
      </c>
      <c r="F124" s="183" t="s">
        <v>242</v>
      </c>
      <c r="G124" s="184" t="s">
        <v>157</v>
      </c>
      <c r="H124" s="185">
        <v>24</v>
      </c>
      <c r="I124" s="186"/>
      <c r="J124" s="187">
        <f>ROUND(I124*H124,2)</f>
        <v>0</v>
      </c>
      <c r="K124" s="183" t="s">
        <v>158</v>
      </c>
      <c r="L124" s="37"/>
      <c r="M124" s="188" t="s">
        <v>19</v>
      </c>
      <c r="N124" s="189" t="s">
        <v>48</v>
      </c>
      <c r="O124" s="59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16" t="s">
        <v>159</v>
      </c>
      <c r="AT124" s="16" t="s">
        <v>154</v>
      </c>
      <c r="AU124" s="16" t="s">
        <v>86</v>
      </c>
      <c r="AY124" s="16" t="s">
        <v>152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6" t="s">
        <v>84</v>
      </c>
      <c r="BK124" s="192">
        <f>ROUND(I124*H124,2)</f>
        <v>0</v>
      </c>
      <c r="BL124" s="16" t="s">
        <v>159</v>
      </c>
      <c r="BM124" s="16" t="s">
        <v>431</v>
      </c>
    </row>
    <row r="125" spans="2:65" s="1" customFormat="1" ht="22.5" customHeight="1">
      <c r="B125" s="33"/>
      <c r="C125" s="181" t="s">
        <v>315</v>
      </c>
      <c r="D125" s="181" t="s">
        <v>154</v>
      </c>
      <c r="E125" s="182" t="s">
        <v>245</v>
      </c>
      <c r="F125" s="183" t="s">
        <v>246</v>
      </c>
      <c r="G125" s="184" t="s">
        <v>157</v>
      </c>
      <c r="H125" s="185">
        <v>24</v>
      </c>
      <c r="I125" s="186"/>
      <c r="J125" s="187">
        <f>ROUND(I125*H125,2)</f>
        <v>0</v>
      </c>
      <c r="K125" s="183" t="s">
        <v>158</v>
      </c>
      <c r="L125" s="37"/>
      <c r="M125" s="188" t="s">
        <v>19</v>
      </c>
      <c r="N125" s="189" t="s">
        <v>48</v>
      </c>
      <c r="O125" s="59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159</v>
      </c>
      <c r="AT125" s="16" t="s">
        <v>154</v>
      </c>
      <c r="AU125" s="16" t="s">
        <v>86</v>
      </c>
      <c r="AY125" s="16" t="s">
        <v>152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84</v>
      </c>
      <c r="BK125" s="192">
        <f>ROUND(I125*H125,2)</f>
        <v>0</v>
      </c>
      <c r="BL125" s="16" t="s">
        <v>159</v>
      </c>
      <c r="BM125" s="16" t="s">
        <v>432</v>
      </c>
    </row>
    <row r="126" spans="2:65" s="12" customFormat="1" ht="11.25">
      <c r="B126" s="193"/>
      <c r="C126" s="194"/>
      <c r="D126" s="195" t="s">
        <v>161</v>
      </c>
      <c r="E126" s="196" t="s">
        <v>19</v>
      </c>
      <c r="F126" s="197" t="s">
        <v>433</v>
      </c>
      <c r="G126" s="194"/>
      <c r="H126" s="198">
        <v>24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161</v>
      </c>
      <c r="AU126" s="204" t="s">
        <v>86</v>
      </c>
      <c r="AV126" s="12" t="s">
        <v>86</v>
      </c>
      <c r="AW126" s="12" t="s">
        <v>36</v>
      </c>
      <c r="AX126" s="12" t="s">
        <v>84</v>
      </c>
      <c r="AY126" s="204" t="s">
        <v>152</v>
      </c>
    </row>
    <row r="127" spans="2:65" s="1" customFormat="1" ht="22.5" customHeight="1">
      <c r="B127" s="33"/>
      <c r="C127" s="181" t="s">
        <v>353</v>
      </c>
      <c r="D127" s="181" t="s">
        <v>154</v>
      </c>
      <c r="E127" s="182" t="s">
        <v>249</v>
      </c>
      <c r="F127" s="183" t="s">
        <v>250</v>
      </c>
      <c r="G127" s="184" t="s">
        <v>157</v>
      </c>
      <c r="H127" s="185">
        <v>24</v>
      </c>
      <c r="I127" s="186"/>
      <c r="J127" s="187">
        <f>ROUND(I127*H127,2)</f>
        <v>0</v>
      </c>
      <c r="K127" s="183" t="s">
        <v>158</v>
      </c>
      <c r="L127" s="37"/>
      <c r="M127" s="188" t="s">
        <v>19</v>
      </c>
      <c r="N127" s="189" t="s">
        <v>48</v>
      </c>
      <c r="O127" s="59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16" t="s">
        <v>159</v>
      </c>
      <c r="AT127" s="16" t="s">
        <v>154</v>
      </c>
      <c r="AU127" s="16" t="s">
        <v>86</v>
      </c>
      <c r="AY127" s="16" t="s">
        <v>152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6" t="s">
        <v>84</v>
      </c>
      <c r="BK127" s="192">
        <f>ROUND(I127*H127,2)</f>
        <v>0</v>
      </c>
      <c r="BL127" s="16" t="s">
        <v>159</v>
      </c>
      <c r="BM127" s="16" t="s">
        <v>434</v>
      </c>
    </row>
    <row r="128" spans="2:65" s="1" customFormat="1" ht="16.5" customHeight="1">
      <c r="B128" s="33"/>
      <c r="C128" s="181" t="s">
        <v>327</v>
      </c>
      <c r="D128" s="181" t="s">
        <v>154</v>
      </c>
      <c r="E128" s="182" t="s">
        <v>253</v>
      </c>
      <c r="F128" s="183" t="s">
        <v>254</v>
      </c>
      <c r="G128" s="184" t="s">
        <v>157</v>
      </c>
      <c r="H128" s="185">
        <v>24</v>
      </c>
      <c r="I128" s="186"/>
      <c r="J128" s="187">
        <f>ROUND(I128*H128,2)</f>
        <v>0</v>
      </c>
      <c r="K128" s="183" t="s">
        <v>158</v>
      </c>
      <c r="L128" s="37"/>
      <c r="M128" s="188" t="s">
        <v>19</v>
      </c>
      <c r="N128" s="189" t="s">
        <v>48</v>
      </c>
      <c r="O128" s="59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6" t="s">
        <v>159</v>
      </c>
      <c r="AT128" s="16" t="s">
        <v>154</v>
      </c>
      <c r="AU128" s="16" t="s">
        <v>86</v>
      </c>
      <c r="AY128" s="16" t="s">
        <v>152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84</v>
      </c>
      <c r="BK128" s="192">
        <f>ROUND(I128*H128,2)</f>
        <v>0</v>
      </c>
      <c r="BL128" s="16" t="s">
        <v>159</v>
      </c>
      <c r="BM128" s="16" t="s">
        <v>435</v>
      </c>
    </row>
    <row r="129" spans="2:65" s="1" customFormat="1" ht="16.5" customHeight="1">
      <c r="B129" s="33"/>
      <c r="C129" s="181" t="s">
        <v>436</v>
      </c>
      <c r="D129" s="181" t="s">
        <v>154</v>
      </c>
      <c r="E129" s="182" t="s">
        <v>257</v>
      </c>
      <c r="F129" s="183" t="s">
        <v>258</v>
      </c>
      <c r="G129" s="184" t="s">
        <v>157</v>
      </c>
      <c r="H129" s="185">
        <v>24</v>
      </c>
      <c r="I129" s="186"/>
      <c r="J129" s="187">
        <f>ROUND(I129*H129,2)</f>
        <v>0</v>
      </c>
      <c r="K129" s="183" t="s">
        <v>158</v>
      </c>
      <c r="L129" s="37"/>
      <c r="M129" s="188" t="s">
        <v>19</v>
      </c>
      <c r="N129" s="189" t="s">
        <v>48</v>
      </c>
      <c r="O129" s="59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16" t="s">
        <v>159</v>
      </c>
      <c r="AT129" s="16" t="s">
        <v>154</v>
      </c>
      <c r="AU129" s="16" t="s">
        <v>86</v>
      </c>
      <c r="AY129" s="16" t="s">
        <v>152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6" t="s">
        <v>84</v>
      </c>
      <c r="BK129" s="192">
        <f>ROUND(I129*H129,2)</f>
        <v>0</v>
      </c>
      <c r="BL129" s="16" t="s">
        <v>159</v>
      </c>
      <c r="BM129" s="16" t="s">
        <v>437</v>
      </c>
    </row>
    <row r="130" spans="2:65" s="11" customFormat="1" ht="22.9" customHeight="1">
      <c r="B130" s="165"/>
      <c r="C130" s="166"/>
      <c r="D130" s="167" t="s">
        <v>76</v>
      </c>
      <c r="E130" s="179" t="s">
        <v>233</v>
      </c>
      <c r="F130" s="179" t="s">
        <v>287</v>
      </c>
      <c r="G130" s="166"/>
      <c r="H130" s="166"/>
      <c r="I130" s="169"/>
      <c r="J130" s="180">
        <f>BK130</f>
        <v>0</v>
      </c>
      <c r="K130" s="166"/>
      <c r="L130" s="171"/>
      <c r="M130" s="172"/>
      <c r="N130" s="173"/>
      <c r="O130" s="173"/>
      <c r="P130" s="174">
        <f>SUM(P131:P168)</f>
        <v>0</v>
      </c>
      <c r="Q130" s="173"/>
      <c r="R130" s="174">
        <f>SUM(R131:R168)</f>
        <v>26.653367199999998</v>
      </c>
      <c r="S130" s="173"/>
      <c r="T130" s="175">
        <f>SUM(T131:T168)</f>
        <v>0.30000000000000004</v>
      </c>
      <c r="AR130" s="176" t="s">
        <v>84</v>
      </c>
      <c r="AT130" s="177" t="s">
        <v>76</v>
      </c>
      <c r="AU130" s="177" t="s">
        <v>84</v>
      </c>
      <c r="AY130" s="176" t="s">
        <v>152</v>
      </c>
      <c r="BK130" s="178">
        <f>SUM(BK131:BK168)</f>
        <v>0</v>
      </c>
    </row>
    <row r="131" spans="2:65" s="1" customFormat="1" ht="22.5" customHeight="1">
      <c r="B131" s="33"/>
      <c r="C131" s="181" t="s">
        <v>438</v>
      </c>
      <c r="D131" s="181" t="s">
        <v>154</v>
      </c>
      <c r="E131" s="182" t="s">
        <v>439</v>
      </c>
      <c r="F131" s="183" t="s">
        <v>440</v>
      </c>
      <c r="G131" s="184" t="s">
        <v>176</v>
      </c>
      <c r="H131" s="185">
        <v>42</v>
      </c>
      <c r="I131" s="186"/>
      <c r="J131" s="187">
        <f>ROUND(I131*H131,2)</f>
        <v>0</v>
      </c>
      <c r="K131" s="183" t="s">
        <v>158</v>
      </c>
      <c r="L131" s="37"/>
      <c r="M131" s="188" t="s">
        <v>19</v>
      </c>
      <c r="N131" s="189" t="s">
        <v>48</v>
      </c>
      <c r="O131" s="59"/>
      <c r="P131" s="190">
        <f>O131*H131</f>
        <v>0</v>
      </c>
      <c r="Q131" s="190">
        <v>1.0000000000000001E-5</v>
      </c>
      <c r="R131" s="190">
        <f>Q131*H131</f>
        <v>4.2000000000000002E-4</v>
      </c>
      <c r="S131" s="190">
        <v>0</v>
      </c>
      <c r="T131" s="191">
        <f>S131*H131</f>
        <v>0</v>
      </c>
      <c r="AR131" s="16" t="s">
        <v>159</v>
      </c>
      <c r="AT131" s="16" t="s">
        <v>154</v>
      </c>
      <c r="AU131" s="16" t="s">
        <v>86</v>
      </c>
      <c r="AY131" s="16" t="s">
        <v>152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84</v>
      </c>
      <c r="BK131" s="192">
        <f>ROUND(I131*H131,2)</f>
        <v>0</v>
      </c>
      <c r="BL131" s="16" t="s">
        <v>159</v>
      </c>
      <c r="BM131" s="16" t="s">
        <v>441</v>
      </c>
    </row>
    <row r="132" spans="2:65" s="12" customFormat="1" ht="11.25">
      <c r="B132" s="193"/>
      <c r="C132" s="194"/>
      <c r="D132" s="195" t="s">
        <v>161</v>
      </c>
      <c r="E132" s="196" t="s">
        <v>19</v>
      </c>
      <c r="F132" s="197" t="s">
        <v>442</v>
      </c>
      <c r="G132" s="194"/>
      <c r="H132" s="198">
        <v>42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161</v>
      </c>
      <c r="AU132" s="204" t="s">
        <v>86</v>
      </c>
      <c r="AV132" s="12" t="s">
        <v>86</v>
      </c>
      <c r="AW132" s="12" t="s">
        <v>36</v>
      </c>
      <c r="AX132" s="12" t="s">
        <v>84</v>
      </c>
      <c r="AY132" s="204" t="s">
        <v>152</v>
      </c>
    </row>
    <row r="133" spans="2:65" s="1" customFormat="1" ht="16.5" customHeight="1">
      <c r="B133" s="33"/>
      <c r="C133" s="216" t="s">
        <v>295</v>
      </c>
      <c r="D133" s="216" t="s">
        <v>230</v>
      </c>
      <c r="E133" s="217" t="s">
        <v>443</v>
      </c>
      <c r="F133" s="218" t="s">
        <v>444</v>
      </c>
      <c r="G133" s="219" t="s">
        <v>176</v>
      </c>
      <c r="H133" s="220">
        <v>20</v>
      </c>
      <c r="I133" s="221"/>
      <c r="J133" s="222">
        <f>ROUND(I133*H133,2)</f>
        <v>0</v>
      </c>
      <c r="K133" s="218" t="s">
        <v>158</v>
      </c>
      <c r="L133" s="223"/>
      <c r="M133" s="224" t="s">
        <v>19</v>
      </c>
      <c r="N133" s="225" t="s">
        <v>48</v>
      </c>
      <c r="O133" s="59"/>
      <c r="P133" s="190">
        <f>O133*H133</f>
        <v>0</v>
      </c>
      <c r="Q133" s="190">
        <v>2.7299999999999998E-3</v>
      </c>
      <c r="R133" s="190">
        <f>Q133*H133</f>
        <v>5.4599999999999996E-2</v>
      </c>
      <c r="S133" s="190">
        <v>0</v>
      </c>
      <c r="T133" s="191">
        <f>S133*H133</f>
        <v>0</v>
      </c>
      <c r="AR133" s="16" t="s">
        <v>233</v>
      </c>
      <c r="AT133" s="16" t="s">
        <v>230</v>
      </c>
      <c r="AU133" s="16" t="s">
        <v>86</v>
      </c>
      <c r="AY133" s="16" t="s">
        <v>152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6" t="s">
        <v>84</v>
      </c>
      <c r="BK133" s="192">
        <f>ROUND(I133*H133,2)</f>
        <v>0</v>
      </c>
      <c r="BL133" s="16" t="s">
        <v>159</v>
      </c>
      <c r="BM133" s="16" t="s">
        <v>445</v>
      </c>
    </row>
    <row r="134" spans="2:65" s="1" customFormat="1" ht="16.5" customHeight="1">
      <c r="B134" s="33"/>
      <c r="C134" s="216" t="s">
        <v>299</v>
      </c>
      <c r="D134" s="216" t="s">
        <v>230</v>
      </c>
      <c r="E134" s="217" t="s">
        <v>446</v>
      </c>
      <c r="F134" s="218" t="s">
        <v>447</v>
      </c>
      <c r="G134" s="219" t="s">
        <v>176</v>
      </c>
      <c r="H134" s="220">
        <v>12</v>
      </c>
      <c r="I134" s="221"/>
      <c r="J134" s="222">
        <f>ROUND(I134*H134,2)</f>
        <v>0</v>
      </c>
      <c r="K134" s="218" t="s">
        <v>158</v>
      </c>
      <c r="L134" s="223"/>
      <c r="M134" s="224" t="s">
        <v>19</v>
      </c>
      <c r="N134" s="225" t="s">
        <v>48</v>
      </c>
      <c r="O134" s="59"/>
      <c r="P134" s="190">
        <f>O134*H134</f>
        <v>0</v>
      </c>
      <c r="Q134" s="190">
        <v>2.7699999999999999E-3</v>
      </c>
      <c r="R134" s="190">
        <f>Q134*H134</f>
        <v>3.3239999999999999E-2</v>
      </c>
      <c r="S134" s="190">
        <v>0</v>
      </c>
      <c r="T134" s="191">
        <f>S134*H134</f>
        <v>0</v>
      </c>
      <c r="AR134" s="16" t="s">
        <v>233</v>
      </c>
      <c r="AT134" s="16" t="s">
        <v>230</v>
      </c>
      <c r="AU134" s="16" t="s">
        <v>86</v>
      </c>
      <c r="AY134" s="16" t="s">
        <v>152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6" t="s">
        <v>84</v>
      </c>
      <c r="BK134" s="192">
        <f>ROUND(I134*H134,2)</f>
        <v>0</v>
      </c>
      <c r="BL134" s="16" t="s">
        <v>159</v>
      </c>
      <c r="BM134" s="16" t="s">
        <v>448</v>
      </c>
    </row>
    <row r="135" spans="2:65" s="1" customFormat="1" ht="16.5" customHeight="1">
      <c r="B135" s="33"/>
      <c r="C135" s="216" t="s">
        <v>383</v>
      </c>
      <c r="D135" s="216" t="s">
        <v>230</v>
      </c>
      <c r="E135" s="217" t="s">
        <v>449</v>
      </c>
      <c r="F135" s="218" t="s">
        <v>450</v>
      </c>
      <c r="G135" s="219" t="s">
        <v>176</v>
      </c>
      <c r="H135" s="220">
        <v>12</v>
      </c>
      <c r="I135" s="221"/>
      <c r="J135" s="222">
        <f>ROUND(I135*H135,2)</f>
        <v>0</v>
      </c>
      <c r="K135" s="218" t="s">
        <v>158</v>
      </c>
      <c r="L135" s="223"/>
      <c r="M135" s="224" t="s">
        <v>19</v>
      </c>
      <c r="N135" s="225" t="s">
        <v>48</v>
      </c>
      <c r="O135" s="59"/>
      <c r="P135" s="190">
        <f>O135*H135</f>
        <v>0</v>
      </c>
      <c r="Q135" s="190">
        <v>2.9399999999999999E-3</v>
      </c>
      <c r="R135" s="190">
        <f>Q135*H135</f>
        <v>3.5279999999999999E-2</v>
      </c>
      <c r="S135" s="190">
        <v>0</v>
      </c>
      <c r="T135" s="191">
        <f>S135*H135</f>
        <v>0</v>
      </c>
      <c r="AR135" s="16" t="s">
        <v>233</v>
      </c>
      <c r="AT135" s="16" t="s">
        <v>230</v>
      </c>
      <c r="AU135" s="16" t="s">
        <v>86</v>
      </c>
      <c r="AY135" s="16" t="s">
        <v>152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6" t="s">
        <v>84</v>
      </c>
      <c r="BK135" s="192">
        <f>ROUND(I135*H135,2)</f>
        <v>0</v>
      </c>
      <c r="BL135" s="16" t="s">
        <v>159</v>
      </c>
      <c r="BM135" s="16" t="s">
        <v>451</v>
      </c>
    </row>
    <row r="136" spans="2:65" s="12" customFormat="1" ht="11.25">
      <c r="B136" s="193"/>
      <c r="C136" s="194"/>
      <c r="D136" s="195" t="s">
        <v>161</v>
      </c>
      <c r="E136" s="196" t="s">
        <v>19</v>
      </c>
      <c r="F136" s="197" t="s">
        <v>452</v>
      </c>
      <c r="G136" s="194"/>
      <c r="H136" s="198">
        <v>12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161</v>
      </c>
      <c r="AU136" s="204" t="s">
        <v>86</v>
      </c>
      <c r="AV136" s="12" t="s">
        <v>86</v>
      </c>
      <c r="AW136" s="12" t="s">
        <v>36</v>
      </c>
      <c r="AX136" s="12" t="s">
        <v>84</v>
      </c>
      <c r="AY136" s="204" t="s">
        <v>152</v>
      </c>
    </row>
    <row r="137" spans="2:65" s="1" customFormat="1" ht="22.5" customHeight="1">
      <c r="B137" s="33"/>
      <c r="C137" s="181" t="s">
        <v>387</v>
      </c>
      <c r="D137" s="181" t="s">
        <v>154</v>
      </c>
      <c r="E137" s="182" t="s">
        <v>453</v>
      </c>
      <c r="F137" s="183" t="s">
        <v>454</v>
      </c>
      <c r="G137" s="184" t="s">
        <v>176</v>
      </c>
      <c r="H137" s="185">
        <v>15</v>
      </c>
      <c r="I137" s="186"/>
      <c r="J137" s="187">
        <f>ROUND(I137*H137,2)</f>
        <v>0</v>
      </c>
      <c r="K137" s="183" t="s">
        <v>158</v>
      </c>
      <c r="L137" s="37"/>
      <c r="M137" s="188" t="s">
        <v>19</v>
      </c>
      <c r="N137" s="189" t="s">
        <v>48</v>
      </c>
      <c r="O137" s="59"/>
      <c r="P137" s="190">
        <f>O137*H137</f>
        <v>0</v>
      </c>
      <c r="Q137" s="190">
        <v>1.0000000000000001E-5</v>
      </c>
      <c r="R137" s="190">
        <f>Q137*H137</f>
        <v>1.5000000000000001E-4</v>
      </c>
      <c r="S137" s="190">
        <v>0</v>
      </c>
      <c r="T137" s="191">
        <f>S137*H137</f>
        <v>0</v>
      </c>
      <c r="AR137" s="16" t="s">
        <v>159</v>
      </c>
      <c r="AT137" s="16" t="s">
        <v>154</v>
      </c>
      <c r="AU137" s="16" t="s">
        <v>86</v>
      </c>
      <c r="AY137" s="16" t="s">
        <v>152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6" t="s">
        <v>84</v>
      </c>
      <c r="BK137" s="192">
        <f>ROUND(I137*H137,2)</f>
        <v>0</v>
      </c>
      <c r="BL137" s="16" t="s">
        <v>159</v>
      </c>
      <c r="BM137" s="16" t="s">
        <v>455</v>
      </c>
    </row>
    <row r="138" spans="2:65" s="12" customFormat="1" ht="11.25">
      <c r="B138" s="193"/>
      <c r="C138" s="194"/>
      <c r="D138" s="195" t="s">
        <v>161</v>
      </c>
      <c r="E138" s="196" t="s">
        <v>19</v>
      </c>
      <c r="F138" s="197" t="s">
        <v>456</v>
      </c>
      <c r="G138" s="194"/>
      <c r="H138" s="198">
        <v>15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161</v>
      </c>
      <c r="AU138" s="204" t="s">
        <v>86</v>
      </c>
      <c r="AV138" s="12" t="s">
        <v>86</v>
      </c>
      <c r="AW138" s="12" t="s">
        <v>36</v>
      </c>
      <c r="AX138" s="12" t="s">
        <v>84</v>
      </c>
      <c r="AY138" s="204" t="s">
        <v>152</v>
      </c>
    </row>
    <row r="139" spans="2:65" s="1" customFormat="1" ht="16.5" customHeight="1">
      <c r="B139" s="33"/>
      <c r="C139" s="216" t="s">
        <v>359</v>
      </c>
      <c r="D139" s="216" t="s">
        <v>230</v>
      </c>
      <c r="E139" s="217" t="s">
        <v>457</v>
      </c>
      <c r="F139" s="218" t="s">
        <v>458</v>
      </c>
      <c r="G139" s="219" t="s">
        <v>176</v>
      </c>
      <c r="H139" s="220">
        <v>10</v>
      </c>
      <c r="I139" s="221"/>
      <c r="J139" s="222">
        <f>ROUND(I139*H139,2)</f>
        <v>0</v>
      </c>
      <c r="K139" s="218" t="s">
        <v>158</v>
      </c>
      <c r="L139" s="223"/>
      <c r="M139" s="224" t="s">
        <v>19</v>
      </c>
      <c r="N139" s="225" t="s">
        <v>48</v>
      </c>
      <c r="O139" s="59"/>
      <c r="P139" s="190">
        <f>O139*H139</f>
        <v>0</v>
      </c>
      <c r="Q139" s="190">
        <v>4.2599999999999999E-3</v>
      </c>
      <c r="R139" s="190">
        <f>Q139*H139</f>
        <v>4.2599999999999999E-2</v>
      </c>
      <c r="S139" s="190">
        <v>0</v>
      </c>
      <c r="T139" s="191">
        <f>S139*H139</f>
        <v>0</v>
      </c>
      <c r="AR139" s="16" t="s">
        <v>233</v>
      </c>
      <c r="AT139" s="16" t="s">
        <v>230</v>
      </c>
      <c r="AU139" s="16" t="s">
        <v>86</v>
      </c>
      <c r="AY139" s="16" t="s">
        <v>152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6" t="s">
        <v>84</v>
      </c>
      <c r="BK139" s="192">
        <f>ROUND(I139*H139,2)</f>
        <v>0</v>
      </c>
      <c r="BL139" s="16" t="s">
        <v>159</v>
      </c>
      <c r="BM139" s="16" t="s">
        <v>459</v>
      </c>
    </row>
    <row r="140" spans="2:65" s="1" customFormat="1" ht="16.5" customHeight="1">
      <c r="B140" s="33"/>
      <c r="C140" s="216" t="s">
        <v>363</v>
      </c>
      <c r="D140" s="216" t="s">
        <v>230</v>
      </c>
      <c r="E140" s="217" t="s">
        <v>460</v>
      </c>
      <c r="F140" s="218" t="s">
        <v>461</v>
      </c>
      <c r="G140" s="219" t="s">
        <v>176</v>
      </c>
      <c r="H140" s="220">
        <v>5</v>
      </c>
      <c r="I140" s="221"/>
      <c r="J140" s="222">
        <f>ROUND(I140*H140,2)</f>
        <v>0</v>
      </c>
      <c r="K140" s="218" t="s">
        <v>158</v>
      </c>
      <c r="L140" s="223"/>
      <c r="M140" s="224" t="s">
        <v>19</v>
      </c>
      <c r="N140" s="225" t="s">
        <v>48</v>
      </c>
      <c r="O140" s="59"/>
      <c r="P140" s="190">
        <f>O140*H140</f>
        <v>0</v>
      </c>
      <c r="Q140" s="190">
        <v>4.2599999999999999E-3</v>
      </c>
      <c r="R140" s="190">
        <f>Q140*H140</f>
        <v>2.1299999999999999E-2</v>
      </c>
      <c r="S140" s="190">
        <v>0</v>
      </c>
      <c r="T140" s="191">
        <f>S140*H140</f>
        <v>0</v>
      </c>
      <c r="AR140" s="16" t="s">
        <v>233</v>
      </c>
      <c r="AT140" s="16" t="s">
        <v>230</v>
      </c>
      <c r="AU140" s="16" t="s">
        <v>86</v>
      </c>
      <c r="AY140" s="16" t="s">
        <v>152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84</v>
      </c>
      <c r="BK140" s="192">
        <f>ROUND(I140*H140,2)</f>
        <v>0</v>
      </c>
      <c r="BL140" s="16" t="s">
        <v>159</v>
      </c>
      <c r="BM140" s="16" t="s">
        <v>462</v>
      </c>
    </row>
    <row r="141" spans="2:65" s="1" customFormat="1" ht="22.5" customHeight="1">
      <c r="B141" s="33"/>
      <c r="C141" s="181" t="s">
        <v>368</v>
      </c>
      <c r="D141" s="181" t="s">
        <v>154</v>
      </c>
      <c r="E141" s="182" t="s">
        <v>463</v>
      </c>
      <c r="F141" s="183" t="s">
        <v>464</v>
      </c>
      <c r="G141" s="184" t="s">
        <v>176</v>
      </c>
      <c r="H141" s="185">
        <v>12.5</v>
      </c>
      <c r="I141" s="186"/>
      <c r="J141" s="187">
        <f>ROUND(I141*H141,2)</f>
        <v>0</v>
      </c>
      <c r="K141" s="183" t="s">
        <v>158</v>
      </c>
      <c r="L141" s="37"/>
      <c r="M141" s="188" t="s">
        <v>19</v>
      </c>
      <c r="N141" s="189" t="s">
        <v>48</v>
      </c>
      <c r="O141" s="59"/>
      <c r="P141" s="190">
        <f>O141*H141</f>
        <v>0</v>
      </c>
      <c r="Q141" s="190">
        <v>2.0000000000000002E-5</v>
      </c>
      <c r="R141" s="190">
        <f>Q141*H141</f>
        <v>2.5000000000000001E-4</v>
      </c>
      <c r="S141" s="190">
        <v>0</v>
      </c>
      <c r="T141" s="191">
        <f>S141*H141</f>
        <v>0</v>
      </c>
      <c r="AR141" s="16" t="s">
        <v>159</v>
      </c>
      <c r="AT141" s="16" t="s">
        <v>154</v>
      </c>
      <c r="AU141" s="16" t="s">
        <v>86</v>
      </c>
      <c r="AY141" s="16" t="s">
        <v>152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84</v>
      </c>
      <c r="BK141" s="192">
        <f>ROUND(I141*H141,2)</f>
        <v>0</v>
      </c>
      <c r="BL141" s="16" t="s">
        <v>159</v>
      </c>
      <c r="BM141" s="16" t="s">
        <v>465</v>
      </c>
    </row>
    <row r="142" spans="2:65" s="12" customFormat="1" ht="11.25">
      <c r="B142" s="193"/>
      <c r="C142" s="194"/>
      <c r="D142" s="195" t="s">
        <v>161</v>
      </c>
      <c r="E142" s="196" t="s">
        <v>19</v>
      </c>
      <c r="F142" s="197" t="s">
        <v>466</v>
      </c>
      <c r="G142" s="194"/>
      <c r="H142" s="198">
        <v>12.5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161</v>
      </c>
      <c r="AU142" s="204" t="s">
        <v>86</v>
      </c>
      <c r="AV142" s="12" t="s">
        <v>86</v>
      </c>
      <c r="AW142" s="12" t="s">
        <v>36</v>
      </c>
      <c r="AX142" s="12" t="s">
        <v>84</v>
      </c>
      <c r="AY142" s="204" t="s">
        <v>152</v>
      </c>
    </row>
    <row r="143" spans="2:65" s="1" customFormat="1" ht="16.5" customHeight="1">
      <c r="B143" s="33"/>
      <c r="C143" s="216" t="s">
        <v>373</v>
      </c>
      <c r="D143" s="216" t="s">
        <v>230</v>
      </c>
      <c r="E143" s="217" t="s">
        <v>467</v>
      </c>
      <c r="F143" s="218" t="s">
        <v>468</v>
      </c>
      <c r="G143" s="219" t="s">
        <v>176</v>
      </c>
      <c r="H143" s="220">
        <v>5</v>
      </c>
      <c r="I143" s="221"/>
      <c r="J143" s="222">
        <f>ROUND(I143*H143,2)</f>
        <v>0</v>
      </c>
      <c r="K143" s="218" t="s">
        <v>158</v>
      </c>
      <c r="L143" s="223"/>
      <c r="M143" s="224" t="s">
        <v>19</v>
      </c>
      <c r="N143" s="225" t="s">
        <v>48</v>
      </c>
      <c r="O143" s="59"/>
      <c r="P143" s="190">
        <f>O143*H143</f>
        <v>0</v>
      </c>
      <c r="Q143" s="190">
        <v>1.146E-2</v>
      </c>
      <c r="R143" s="190">
        <f>Q143*H143</f>
        <v>5.7299999999999997E-2</v>
      </c>
      <c r="S143" s="190">
        <v>0</v>
      </c>
      <c r="T143" s="191">
        <f>S143*H143</f>
        <v>0</v>
      </c>
      <c r="AR143" s="16" t="s">
        <v>233</v>
      </c>
      <c r="AT143" s="16" t="s">
        <v>230</v>
      </c>
      <c r="AU143" s="16" t="s">
        <v>86</v>
      </c>
      <c r="AY143" s="16" t="s">
        <v>152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84</v>
      </c>
      <c r="BK143" s="192">
        <f>ROUND(I143*H143,2)</f>
        <v>0</v>
      </c>
      <c r="BL143" s="16" t="s">
        <v>159</v>
      </c>
      <c r="BM143" s="16" t="s">
        <v>469</v>
      </c>
    </row>
    <row r="144" spans="2:65" s="1" customFormat="1" ht="16.5" customHeight="1">
      <c r="B144" s="33"/>
      <c r="C144" s="216" t="s">
        <v>377</v>
      </c>
      <c r="D144" s="216" t="s">
        <v>230</v>
      </c>
      <c r="E144" s="217" t="s">
        <v>470</v>
      </c>
      <c r="F144" s="218" t="s">
        <v>471</v>
      </c>
      <c r="G144" s="219" t="s">
        <v>176</v>
      </c>
      <c r="H144" s="220">
        <v>8</v>
      </c>
      <c r="I144" s="221"/>
      <c r="J144" s="222">
        <f>ROUND(I144*H144,2)</f>
        <v>0</v>
      </c>
      <c r="K144" s="218" t="s">
        <v>158</v>
      </c>
      <c r="L144" s="223"/>
      <c r="M144" s="224" t="s">
        <v>19</v>
      </c>
      <c r="N144" s="225" t="s">
        <v>48</v>
      </c>
      <c r="O144" s="59"/>
      <c r="P144" s="190">
        <f>O144*H144</f>
        <v>0</v>
      </c>
      <c r="Q144" s="190">
        <v>1.205E-2</v>
      </c>
      <c r="R144" s="190">
        <f>Q144*H144</f>
        <v>9.64E-2</v>
      </c>
      <c r="S144" s="190">
        <v>0</v>
      </c>
      <c r="T144" s="191">
        <f>S144*H144</f>
        <v>0</v>
      </c>
      <c r="AR144" s="16" t="s">
        <v>233</v>
      </c>
      <c r="AT144" s="16" t="s">
        <v>230</v>
      </c>
      <c r="AU144" s="16" t="s">
        <v>86</v>
      </c>
      <c r="AY144" s="16" t="s">
        <v>152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84</v>
      </c>
      <c r="BK144" s="192">
        <f>ROUND(I144*H144,2)</f>
        <v>0</v>
      </c>
      <c r="BL144" s="16" t="s">
        <v>159</v>
      </c>
      <c r="BM144" s="16" t="s">
        <v>472</v>
      </c>
    </row>
    <row r="145" spans="2:65" s="1" customFormat="1" ht="22.5" customHeight="1">
      <c r="B145" s="33"/>
      <c r="C145" s="181" t="s">
        <v>84</v>
      </c>
      <c r="D145" s="181" t="s">
        <v>154</v>
      </c>
      <c r="E145" s="182" t="s">
        <v>473</v>
      </c>
      <c r="F145" s="183" t="s">
        <v>474</v>
      </c>
      <c r="G145" s="184" t="s">
        <v>181</v>
      </c>
      <c r="H145" s="185">
        <v>0.8</v>
      </c>
      <c r="I145" s="186"/>
      <c r="J145" s="187">
        <f>ROUND(I145*H145,2)</f>
        <v>0</v>
      </c>
      <c r="K145" s="183" t="s">
        <v>158</v>
      </c>
      <c r="L145" s="37"/>
      <c r="M145" s="188" t="s">
        <v>19</v>
      </c>
      <c r="N145" s="189" t="s">
        <v>48</v>
      </c>
      <c r="O145" s="59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16" t="s">
        <v>159</v>
      </c>
      <c r="AT145" s="16" t="s">
        <v>154</v>
      </c>
      <c r="AU145" s="16" t="s">
        <v>86</v>
      </c>
      <c r="AY145" s="16" t="s">
        <v>152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6" t="s">
        <v>84</v>
      </c>
      <c r="BK145" s="192">
        <f>ROUND(I145*H145,2)</f>
        <v>0</v>
      </c>
      <c r="BL145" s="16" t="s">
        <v>159</v>
      </c>
      <c r="BM145" s="16" t="s">
        <v>475</v>
      </c>
    </row>
    <row r="146" spans="2:65" s="12" customFormat="1" ht="11.25">
      <c r="B146" s="193"/>
      <c r="C146" s="194"/>
      <c r="D146" s="195" t="s">
        <v>161</v>
      </c>
      <c r="E146" s="196" t="s">
        <v>19</v>
      </c>
      <c r="F146" s="197" t="s">
        <v>476</v>
      </c>
      <c r="G146" s="194"/>
      <c r="H146" s="198">
        <v>0.8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161</v>
      </c>
      <c r="AU146" s="204" t="s">
        <v>86</v>
      </c>
      <c r="AV146" s="12" t="s">
        <v>86</v>
      </c>
      <c r="AW146" s="12" t="s">
        <v>36</v>
      </c>
      <c r="AX146" s="12" t="s">
        <v>84</v>
      </c>
      <c r="AY146" s="204" t="s">
        <v>152</v>
      </c>
    </row>
    <row r="147" spans="2:65" s="1" customFormat="1" ht="16.5" customHeight="1">
      <c r="B147" s="33"/>
      <c r="C147" s="181" t="s">
        <v>86</v>
      </c>
      <c r="D147" s="181" t="s">
        <v>154</v>
      </c>
      <c r="E147" s="182" t="s">
        <v>477</v>
      </c>
      <c r="F147" s="183" t="s">
        <v>478</v>
      </c>
      <c r="G147" s="184" t="s">
        <v>157</v>
      </c>
      <c r="H147" s="185">
        <v>4</v>
      </c>
      <c r="I147" s="186"/>
      <c r="J147" s="187">
        <f>ROUND(I147*H147,2)</f>
        <v>0</v>
      </c>
      <c r="K147" s="183" t="s">
        <v>158</v>
      </c>
      <c r="L147" s="37"/>
      <c r="M147" s="188" t="s">
        <v>19</v>
      </c>
      <c r="N147" s="189" t="s">
        <v>48</v>
      </c>
      <c r="O147" s="59"/>
      <c r="P147" s="190">
        <f>O147*H147</f>
        <v>0</v>
      </c>
      <c r="Q147" s="190">
        <v>3.96E-3</v>
      </c>
      <c r="R147" s="190">
        <f>Q147*H147</f>
        <v>1.584E-2</v>
      </c>
      <c r="S147" s="190">
        <v>0</v>
      </c>
      <c r="T147" s="191">
        <f>S147*H147</f>
        <v>0</v>
      </c>
      <c r="AR147" s="16" t="s">
        <v>159</v>
      </c>
      <c r="AT147" s="16" t="s">
        <v>154</v>
      </c>
      <c r="AU147" s="16" t="s">
        <v>86</v>
      </c>
      <c r="AY147" s="16" t="s">
        <v>152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6" t="s">
        <v>84</v>
      </c>
      <c r="BK147" s="192">
        <f>ROUND(I147*H147,2)</f>
        <v>0</v>
      </c>
      <c r="BL147" s="16" t="s">
        <v>159</v>
      </c>
      <c r="BM147" s="16" t="s">
        <v>479</v>
      </c>
    </row>
    <row r="148" spans="2:65" s="12" customFormat="1" ht="11.25">
      <c r="B148" s="193"/>
      <c r="C148" s="194"/>
      <c r="D148" s="195" t="s">
        <v>161</v>
      </c>
      <c r="E148" s="196" t="s">
        <v>19</v>
      </c>
      <c r="F148" s="197" t="s">
        <v>480</v>
      </c>
      <c r="G148" s="194"/>
      <c r="H148" s="198">
        <v>4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161</v>
      </c>
      <c r="AU148" s="204" t="s">
        <v>86</v>
      </c>
      <c r="AV148" s="12" t="s">
        <v>86</v>
      </c>
      <c r="AW148" s="12" t="s">
        <v>36</v>
      </c>
      <c r="AX148" s="12" t="s">
        <v>84</v>
      </c>
      <c r="AY148" s="204" t="s">
        <v>152</v>
      </c>
    </row>
    <row r="149" spans="2:65" s="1" customFormat="1" ht="16.5" customHeight="1">
      <c r="B149" s="33"/>
      <c r="C149" s="181" t="s">
        <v>163</v>
      </c>
      <c r="D149" s="181" t="s">
        <v>154</v>
      </c>
      <c r="E149" s="182" t="s">
        <v>481</v>
      </c>
      <c r="F149" s="183" t="s">
        <v>482</v>
      </c>
      <c r="G149" s="184" t="s">
        <v>209</v>
      </c>
      <c r="H149" s="185">
        <v>0.08</v>
      </c>
      <c r="I149" s="186"/>
      <c r="J149" s="187">
        <f>ROUND(I149*H149,2)</f>
        <v>0</v>
      </c>
      <c r="K149" s="183" t="s">
        <v>158</v>
      </c>
      <c r="L149" s="37"/>
      <c r="M149" s="188" t="s">
        <v>19</v>
      </c>
      <c r="N149" s="189" t="s">
        <v>48</v>
      </c>
      <c r="O149" s="59"/>
      <c r="P149" s="190">
        <f>O149*H149</f>
        <v>0</v>
      </c>
      <c r="Q149" s="190">
        <v>1.0040899999999999</v>
      </c>
      <c r="R149" s="190">
        <f>Q149*H149</f>
        <v>8.0327200000000001E-2</v>
      </c>
      <c r="S149" s="190">
        <v>0</v>
      </c>
      <c r="T149" s="191">
        <f>S149*H149</f>
        <v>0</v>
      </c>
      <c r="AR149" s="16" t="s">
        <v>159</v>
      </c>
      <c r="AT149" s="16" t="s">
        <v>154</v>
      </c>
      <c r="AU149" s="16" t="s">
        <v>86</v>
      </c>
      <c r="AY149" s="16" t="s">
        <v>152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84</v>
      </c>
      <c r="BK149" s="192">
        <f>ROUND(I149*H149,2)</f>
        <v>0</v>
      </c>
      <c r="BL149" s="16" t="s">
        <v>159</v>
      </c>
      <c r="BM149" s="16" t="s">
        <v>483</v>
      </c>
    </row>
    <row r="150" spans="2:65" s="12" customFormat="1" ht="11.25">
      <c r="B150" s="193"/>
      <c r="C150" s="194"/>
      <c r="D150" s="195" t="s">
        <v>161</v>
      </c>
      <c r="E150" s="196" t="s">
        <v>19</v>
      </c>
      <c r="F150" s="197" t="s">
        <v>484</v>
      </c>
      <c r="G150" s="194"/>
      <c r="H150" s="198">
        <v>0.08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161</v>
      </c>
      <c r="AU150" s="204" t="s">
        <v>86</v>
      </c>
      <c r="AV150" s="12" t="s">
        <v>86</v>
      </c>
      <c r="AW150" s="12" t="s">
        <v>36</v>
      </c>
      <c r="AX150" s="12" t="s">
        <v>84</v>
      </c>
      <c r="AY150" s="204" t="s">
        <v>152</v>
      </c>
    </row>
    <row r="151" spans="2:65" s="1" customFormat="1" ht="16.5" customHeight="1">
      <c r="B151" s="33"/>
      <c r="C151" s="181" t="s">
        <v>248</v>
      </c>
      <c r="D151" s="181" t="s">
        <v>154</v>
      </c>
      <c r="E151" s="182" t="s">
        <v>485</v>
      </c>
      <c r="F151" s="183" t="s">
        <v>486</v>
      </c>
      <c r="G151" s="184" t="s">
        <v>291</v>
      </c>
      <c r="H151" s="185">
        <v>2</v>
      </c>
      <c r="I151" s="186"/>
      <c r="J151" s="187">
        <f t="shared" ref="J151:J168" si="0">ROUND(I151*H151,2)</f>
        <v>0</v>
      </c>
      <c r="K151" s="183" t="s">
        <v>158</v>
      </c>
      <c r="L151" s="37"/>
      <c r="M151" s="188" t="s">
        <v>19</v>
      </c>
      <c r="N151" s="189" t="s">
        <v>48</v>
      </c>
      <c r="O151" s="59"/>
      <c r="P151" s="190">
        <f t="shared" ref="P151:P168" si="1">O151*H151</f>
        <v>0</v>
      </c>
      <c r="Q151" s="190">
        <v>2.6148799999999999</v>
      </c>
      <c r="R151" s="190">
        <f t="shared" ref="R151:R168" si="2">Q151*H151</f>
        <v>5.2297599999999997</v>
      </c>
      <c r="S151" s="190">
        <v>0</v>
      </c>
      <c r="T151" s="191">
        <f t="shared" ref="T151:T168" si="3">S151*H151</f>
        <v>0</v>
      </c>
      <c r="AR151" s="16" t="s">
        <v>159</v>
      </c>
      <c r="AT151" s="16" t="s">
        <v>154</v>
      </c>
      <c r="AU151" s="16" t="s">
        <v>86</v>
      </c>
      <c r="AY151" s="16" t="s">
        <v>152</v>
      </c>
      <c r="BE151" s="192">
        <f t="shared" ref="BE151:BE168" si="4">IF(N151="základní",J151,0)</f>
        <v>0</v>
      </c>
      <c r="BF151" s="192">
        <f t="shared" ref="BF151:BF168" si="5">IF(N151="snížená",J151,0)</f>
        <v>0</v>
      </c>
      <c r="BG151" s="192">
        <f t="shared" ref="BG151:BG168" si="6">IF(N151="zákl. přenesená",J151,0)</f>
        <v>0</v>
      </c>
      <c r="BH151" s="192">
        <f t="shared" ref="BH151:BH168" si="7">IF(N151="sníž. přenesená",J151,0)</f>
        <v>0</v>
      </c>
      <c r="BI151" s="192">
        <f t="shared" ref="BI151:BI168" si="8">IF(N151="nulová",J151,0)</f>
        <v>0</v>
      </c>
      <c r="BJ151" s="16" t="s">
        <v>84</v>
      </c>
      <c r="BK151" s="192">
        <f t="shared" ref="BK151:BK168" si="9">ROUND(I151*H151,2)</f>
        <v>0</v>
      </c>
      <c r="BL151" s="16" t="s">
        <v>159</v>
      </c>
      <c r="BM151" s="16" t="s">
        <v>487</v>
      </c>
    </row>
    <row r="152" spans="2:65" s="1" customFormat="1" ht="16.5" customHeight="1">
      <c r="B152" s="33"/>
      <c r="C152" s="216" t="s">
        <v>252</v>
      </c>
      <c r="D152" s="216" t="s">
        <v>230</v>
      </c>
      <c r="E152" s="217" t="s">
        <v>488</v>
      </c>
      <c r="F152" s="218" t="s">
        <v>489</v>
      </c>
      <c r="G152" s="219" t="s">
        <v>291</v>
      </c>
      <c r="H152" s="220">
        <v>2</v>
      </c>
      <c r="I152" s="221"/>
      <c r="J152" s="222">
        <f t="shared" si="0"/>
        <v>0</v>
      </c>
      <c r="K152" s="218" t="s">
        <v>19</v>
      </c>
      <c r="L152" s="223"/>
      <c r="M152" s="224" t="s">
        <v>19</v>
      </c>
      <c r="N152" s="225" t="s">
        <v>48</v>
      </c>
      <c r="O152" s="59"/>
      <c r="P152" s="190">
        <f t="shared" si="1"/>
        <v>0</v>
      </c>
      <c r="Q152" s="190">
        <v>2.2549999999999999</v>
      </c>
      <c r="R152" s="190">
        <f t="shared" si="2"/>
        <v>4.51</v>
      </c>
      <c r="S152" s="190">
        <v>0</v>
      </c>
      <c r="T152" s="191">
        <f t="shared" si="3"/>
        <v>0</v>
      </c>
      <c r="AR152" s="16" t="s">
        <v>233</v>
      </c>
      <c r="AT152" s="16" t="s">
        <v>230</v>
      </c>
      <c r="AU152" s="16" t="s">
        <v>86</v>
      </c>
      <c r="AY152" s="16" t="s">
        <v>152</v>
      </c>
      <c r="BE152" s="192">
        <f t="shared" si="4"/>
        <v>0</v>
      </c>
      <c r="BF152" s="192">
        <f t="shared" si="5"/>
        <v>0</v>
      </c>
      <c r="BG152" s="192">
        <f t="shared" si="6"/>
        <v>0</v>
      </c>
      <c r="BH152" s="192">
        <f t="shared" si="7"/>
        <v>0</v>
      </c>
      <c r="BI152" s="192">
        <f t="shared" si="8"/>
        <v>0</v>
      </c>
      <c r="BJ152" s="16" t="s">
        <v>84</v>
      </c>
      <c r="BK152" s="192">
        <f t="shared" si="9"/>
        <v>0</v>
      </c>
      <c r="BL152" s="16" t="s">
        <v>159</v>
      </c>
      <c r="BM152" s="16" t="s">
        <v>490</v>
      </c>
    </row>
    <row r="153" spans="2:65" s="1" customFormat="1" ht="16.5" customHeight="1">
      <c r="B153" s="33"/>
      <c r="C153" s="181" t="s">
        <v>244</v>
      </c>
      <c r="D153" s="181" t="s">
        <v>154</v>
      </c>
      <c r="E153" s="182" t="s">
        <v>491</v>
      </c>
      <c r="F153" s="183" t="s">
        <v>492</v>
      </c>
      <c r="G153" s="184" t="s">
        <v>291</v>
      </c>
      <c r="H153" s="185">
        <v>16</v>
      </c>
      <c r="I153" s="186"/>
      <c r="J153" s="187">
        <f t="shared" si="0"/>
        <v>0</v>
      </c>
      <c r="K153" s="183" t="s">
        <v>158</v>
      </c>
      <c r="L153" s="37"/>
      <c r="M153" s="188" t="s">
        <v>19</v>
      </c>
      <c r="N153" s="189" t="s">
        <v>48</v>
      </c>
      <c r="O153" s="59"/>
      <c r="P153" s="190">
        <f t="shared" si="1"/>
        <v>0</v>
      </c>
      <c r="Q153" s="190">
        <v>0.34089999999999998</v>
      </c>
      <c r="R153" s="190">
        <f t="shared" si="2"/>
        <v>5.4543999999999997</v>
      </c>
      <c r="S153" s="190">
        <v>0</v>
      </c>
      <c r="T153" s="191">
        <f t="shared" si="3"/>
        <v>0</v>
      </c>
      <c r="AR153" s="16" t="s">
        <v>159</v>
      </c>
      <c r="AT153" s="16" t="s">
        <v>154</v>
      </c>
      <c r="AU153" s="16" t="s">
        <v>86</v>
      </c>
      <c r="AY153" s="16" t="s">
        <v>152</v>
      </c>
      <c r="BE153" s="192">
        <f t="shared" si="4"/>
        <v>0</v>
      </c>
      <c r="BF153" s="192">
        <f t="shared" si="5"/>
        <v>0</v>
      </c>
      <c r="BG153" s="192">
        <f t="shared" si="6"/>
        <v>0</v>
      </c>
      <c r="BH153" s="192">
        <f t="shared" si="7"/>
        <v>0</v>
      </c>
      <c r="BI153" s="192">
        <f t="shared" si="8"/>
        <v>0</v>
      </c>
      <c r="BJ153" s="16" t="s">
        <v>84</v>
      </c>
      <c r="BK153" s="192">
        <f t="shared" si="9"/>
        <v>0</v>
      </c>
      <c r="BL153" s="16" t="s">
        <v>159</v>
      </c>
      <c r="BM153" s="16" t="s">
        <v>493</v>
      </c>
    </row>
    <row r="154" spans="2:65" s="1" customFormat="1" ht="16.5" customHeight="1">
      <c r="B154" s="33"/>
      <c r="C154" s="216" t="s">
        <v>216</v>
      </c>
      <c r="D154" s="216" t="s">
        <v>230</v>
      </c>
      <c r="E154" s="217" t="s">
        <v>494</v>
      </c>
      <c r="F154" s="218" t="s">
        <v>495</v>
      </c>
      <c r="G154" s="219" t="s">
        <v>291</v>
      </c>
      <c r="H154" s="220">
        <v>16</v>
      </c>
      <c r="I154" s="221"/>
      <c r="J154" s="222">
        <f t="shared" si="0"/>
        <v>0</v>
      </c>
      <c r="K154" s="218" t="s">
        <v>158</v>
      </c>
      <c r="L154" s="223"/>
      <c r="M154" s="224" t="s">
        <v>19</v>
      </c>
      <c r="N154" s="225" t="s">
        <v>48</v>
      </c>
      <c r="O154" s="59"/>
      <c r="P154" s="190">
        <f t="shared" si="1"/>
        <v>0</v>
      </c>
      <c r="Q154" s="190">
        <v>9.7000000000000003E-2</v>
      </c>
      <c r="R154" s="190">
        <f t="shared" si="2"/>
        <v>1.552</v>
      </c>
      <c r="S154" s="190">
        <v>0</v>
      </c>
      <c r="T154" s="191">
        <f t="shared" si="3"/>
        <v>0</v>
      </c>
      <c r="AR154" s="16" t="s">
        <v>233</v>
      </c>
      <c r="AT154" s="16" t="s">
        <v>230</v>
      </c>
      <c r="AU154" s="16" t="s">
        <v>86</v>
      </c>
      <c r="AY154" s="16" t="s">
        <v>152</v>
      </c>
      <c r="BE154" s="192">
        <f t="shared" si="4"/>
        <v>0</v>
      </c>
      <c r="BF154" s="192">
        <f t="shared" si="5"/>
        <v>0</v>
      </c>
      <c r="BG154" s="192">
        <f t="shared" si="6"/>
        <v>0</v>
      </c>
      <c r="BH154" s="192">
        <f t="shared" si="7"/>
        <v>0</v>
      </c>
      <c r="BI154" s="192">
        <f t="shared" si="8"/>
        <v>0</v>
      </c>
      <c r="BJ154" s="16" t="s">
        <v>84</v>
      </c>
      <c r="BK154" s="192">
        <f t="shared" si="9"/>
        <v>0</v>
      </c>
      <c r="BL154" s="16" t="s">
        <v>159</v>
      </c>
      <c r="BM154" s="16" t="s">
        <v>496</v>
      </c>
    </row>
    <row r="155" spans="2:65" s="1" customFormat="1" ht="16.5" customHeight="1">
      <c r="B155" s="33"/>
      <c r="C155" s="216" t="s">
        <v>264</v>
      </c>
      <c r="D155" s="216" t="s">
        <v>230</v>
      </c>
      <c r="E155" s="217" t="s">
        <v>497</v>
      </c>
      <c r="F155" s="218" t="s">
        <v>498</v>
      </c>
      <c r="G155" s="219" t="s">
        <v>291</v>
      </c>
      <c r="H155" s="220">
        <v>16</v>
      </c>
      <c r="I155" s="221"/>
      <c r="J155" s="222">
        <f t="shared" si="0"/>
        <v>0</v>
      </c>
      <c r="K155" s="218" t="s">
        <v>158</v>
      </c>
      <c r="L155" s="223"/>
      <c r="M155" s="224" t="s">
        <v>19</v>
      </c>
      <c r="N155" s="225" t="s">
        <v>48</v>
      </c>
      <c r="O155" s="59"/>
      <c r="P155" s="190">
        <f t="shared" si="1"/>
        <v>0</v>
      </c>
      <c r="Q155" s="190">
        <v>2.7E-2</v>
      </c>
      <c r="R155" s="190">
        <f t="shared" si="2"/>
        <v>0.432</v>
      </c>
      <c r="S155" s="190">
        <v>0</v>
      </c>
      <c r="T155" s="191">
        <f t="shared" si="3"/>
        <v>0</v>
      </c>
      <c r="AR155" s="16" t="s">
        <v>233</v>
      </c>
      <c r="AT155" s="16" t="s">
        <v>230</v>
      </c>
      <c r="AU155" s="16" t="s">
        <v>86</v>
      </c>
      <c r="AY155" s="16" t="s">
        <v>152</v>
      </c>
      <c r="BE155" s="192">
        <f t="shared" si="4"/>
        <v>0</v>
      </c>
      <c r="BF155" s="192">
        <f t="shared" si="5"/>
        <v>0</v>
      </c>
      <c r="BG155" s="192">
        <f t="shared" si="6"/>
        <v>0</v>
      </c>
      <c r="BH155" s="192">
        <f t="shared" si="7"/>
        <v>0</v>
      </c>
      <c r="BI155" s="192">
        <f t="shared" si="8"/>
        <v>0</v>
      </c>
      <c r="BJ155" s="16" t="s">
        <v>84</v>
      </c>
      <c r="BK155" s="192">
        <f t="shared" si="9"/>
        <v>0</v>
      </c>
      <c r="BL155" s="16" t="s">
        <v>159</v>
      </c>
      <c r="BM155" s="16" t="s">
        <v>499</v>
      </c>
    </row>
    <row r="156" spans="2:65" s="1" customFormat="1" ht="16.5" customHeight="1">
      <c r="B156" s="33"/>
      <c r="C156" s="216" t="s">
        <v>268</v>
      </c>
      <c r="D156" s="216" t="s">
        <v>230</v>
      </c>
      <c r="E156" s="217" t="s">
        <v>500</v>
      </c>
      <c r="F156" s="218" t="s">
        <v>501</v>
      </c>
      <c r="G156" s="219" t="s">
        <v>291</v>
      </c>
      <c r="H156" s="220">
        <v>16</v>
      </c>
      <c r="I156" s="221"/>
      <c r="J156" s="222">
        <f t="shared" si="0"/>
        <v>0</v>
      </c>
      <c r="K156" s="218" t="s">
        <v>158</v>
      </c>
      <c r="L156" s="223"/>
      <c r="M156" s="224" t="s">
        <v>19</v>
      </c>
      <c r="N156" s="225" t="s">
        <v>48</v>
      </c>
      <c r="O156" s="59"/>
      <c r="P156" s="190">
        <f t="shared" si="1"/>
        <v>0</v>
      </c>
      <c r="Q156" s="190">
        <v>0.04</v>
      </c>
      <c r="R156" s="190">
        <f t="shared" si="2"/>
        <v>0.64</v>
      </c>
      <c r="S156" s="190">
        <v>0</v>
      </c>
      <c r="T156" s="191">
        <f t="shared" si="3"/>
        <v>0</v>
      </c>
      <c r="AR156" s="16" t="s">
        <v>233</v>
      </c>
      <c r="AT156" s="16" t="s">
        <v>230</v>
      </c>
      <c r="AU156" s="16" t="s">
        <v>86</v>
      </c>
      <c r="AY156" s="16" t="s">
        <v>152</v>
      </c>
      <c r="BE156" s="192">
        <f t="shared" si="4"/>
        <v>0</v>
      </c>
      <c r="BF156" s="192">
        <f t="shared" si="5"/>
        <v>0</v>
      </c>
      <c r="BG156" s="192">
        <f t="shared" si="6"/>
        <v>0</v>
      </c>
      <c r="BH156" s="192">
        <f t="shared" si="7"/>
        <v>0</v>
      </c>
      <c r="BI156" s="192">
        <f t="shared" si="8"/>
        <v>0</v>
      </c>
      <c r="BJ156" s="16" t="s">
        <v>84</v>
      </c>
      <c r="BK156" s="192">
        <f t="shared" si="9"/>
        <v>0</v>
      </c>
      <c r="BL156" s="16" t="s">
        <v>159</v>
      </c>
      <c r="BM156" s="16" t="s">
        <v>502</v>
      </c>
    </row>
    <row r="157" spans="2:65" s="1" customFormat="1" ht="16.5" customHeight="1">
      <c r="B157" s="33"/>
      <c r="C157" s="216" t="s">
        <v>273</v>
      </c>
      <c r="D157" s="216" t="s">
        <v>230</v>
      </c>
      <c r="E157" s="217" t="s">
        <v>503</v>
      </c>
      <c r="F157" s="218" t="s">
        <v>504</v>
      </c>
      <c r="G157" s="219" t="s">
        <v>291</v>
      </c>
      <c r="H157" s="220">
        <v>16</v>
      </c>
      <c r="I157" s="221"/>
      <c r="J157" s="222">
        <f t="shared" si="0"/>
        <v>0</v>
      </c>
      <c r="K157" s="218" t="s">
        <v>158</v>
      </c>
      <c r="L157" s="223"/>
      <c r="M157" s="224" t="s">
        <v>19</v>
      </c>
      <c r="N157" s="225" t="s">
        <v>48</v>
      </c>
      <c r="O157" s="59"/>
      <c r="P157" s="190">
        <f t="shared" si="1"/>
        <v>0</v>
      </c>
      <c r="Q157" s="190">
        <v>0.111</v>
      </c>
      <c r="R157" s="190">
        <f t="shared" si="2"/>
        <v>1.776</v>
      </c>
      <c r="S157" s="190">
        <v>0</v>
      </c>
      <c r="T157" s="191">
        <f t="shared" si="3"/>
        <v>0</v>
      </c>
      <c r="AR157" s="16" t="s">
        <v>233</v>
      </c>
      <c r="AT157" s="16" t="s">
        <v>230</v>
      </c>
      <c r="AU157" s="16" t="s">
        <v>86</v>
      </c>
      <c r="AY157" s="16" t="s">
        <v>152</v>
      </c>
      <c r="BE157" s="192">
        <f t="shared" si="4"/>
        <v>0</v>
      </c>
      <c r="BF157" s="192">
        <f t="shared" si="5"/>
        <v>0</v>
      </c>
      <c r="BG157" s="192">
        <f t="shared" si="6"/>
        <v>0</v>
      </c>
      <c r="BH157" s="192">
        <f t="shared" si="7"/>
        <v>0</v>
      </c>
      <c r="BI157" s="192">
        <f t="shared" si="8"/>
        <v>0</v>
      </c>
      <c r="BJ157" s="16" t="s">
        <v>84</v>
      </c>
      <c r="BK157" s="192">
        <f t="shared" si="9"/>
        <v>0</v>
      </c>
      <c r="BL157" s="16" t="s">
        <v>159</v>
      </c>
      <c r="BM157" s="16" t="s">
        <v>505</v>
      </c>
    </row>
    <row r="158" spans="2:65" s="1" customFormat="1" ht="16.5" customHeight="1">
      <c r="B158" s="33"/>
      <c r="C158" s="216" t="s">
        <v>277</v>
      </c>
      <c r="D158" s="216" t="s">
        <v>230</v>
      </c>
      <c r="E158" s="217" t="s">
        <v>506</v>
      </c>
      <c r="F158" s="218" t="s">
        <v>507</v>
      </c>
      <c r="G158" s="219" t="s">
        <v>291</v>
      </c>
      <c r="H158" s="220">
        <v>16</v>
      </c>
      <c r="I158" s="221"/>
      <c r="J158" s="222">
        <f t="shared" si="0"/>
        <v>0</v>
      </c>
      <c r="K158" s="218" t="s">
        <v>158</v>
      </c>
      <c r="L158" s="223"/>
      <c r="M158" s="224" t="s">
        <v>19</v>
      </c>
      <c r="N158" s="225" t="s">
        <v>48</v>
      </c>
      <c r="O158" s="59"/>
      <c r="P158" s="190">
        <f t="shared" si="1"/>
        <v>0</v>
      </c>
      <c r="Q158" s="190">
        <v>5.7000000000000002E-2</v>
      </c>
      <c r="R158" s="190">
        <f t="shared" si="2"/>
        <v>0.91200000000000003</v>
      </c>
      <c r="S158" s="190">
        <v>0</v>
      </c>
      <c r="T158" s="191">
        <f t="shared" si="3"/>
        <v>0</v>
      </c>
      <c r="AR158" s="16" t="s">
        <v>233</v>
      </c>
      <c r="AT158" s="16" t="s">
        <v>230</v>
      </c>
      <c r="AU158" s="16" t="s">
        <v>86</v>
      </c>
      <c r="AY158" s="16" t="s">
        <v>152</v>
      </c>
      <c r="BE158" s="192">
        <f t="shared" si="4"/>
        <v>0</v>
      </c>
      <c r="BF158" s="192">
        <f t="shared" si="5"/>
        <v>0</v>
      </c>
      <c r="BG158" s="192">
        <f t="shared" si="6"/>
        <v>0</v>
      </c>
      <c r="BH158" s="192">
        <f t="shared" si="7"/>
        <v>0</v>
      </c>
      <c r="BI158" s="192">
        <f t="shared" si="8"/>
        <v>0</v>
      </c>
      <c r="BJ158" s="16" t="s">
        <v>84</v>
      </c>
      <c r="BK158" s="192">
        <f t="shared" si="9"/>
        <v>0</v>
      </c>
      <c r="BL158" s="16" t="s">
        <v>159</v>
      </c>
      <c r="BM158" s="16" t="s">
        <v>508</v>
      </c>
    </row>
    <row r="159" spans="2:65" s="1" customFormat="1" ht="16.5" customHeight="1">
      <c r="B159" s="33"/>
      <c r="C159" s="216" t="s">
        <v>281</v>
      </c>
      <c r="D159" s="216" t="s">
        <v>230</v>
      </c>
      <c r="E159" s="217" t="s">
        <v>509</v>
      </c>
      <c r="F159" s="218" t="s">
        <v>510</v>
      </c>
      <c r="G159" s="219" t="s">
        <v>291</v>
      </c>
      <c r="H159" s="220">
        <v>16</v>
      </c>
      <c r="I159" s="221"/>
      <c r="J159" s="222">
        <f t="shared" si="0"/>
        <v>0</v>
      </c>
      <c r="K159" s="218" t="s">
        <v>158</v>
      </c>
      <c r="L159" s="223"/>
      <c r="M159" s="224" t="s">
        <v>19</v>
      </c>
      <c r="N159" s="225" t="s">
        <v>48</v>
      </c>
      <c r="O159" s="59"/>
      <c r="P159" s="190">
        <f t="shared" si="1"/>
        <v>0</v>
      </c>
      <c r="Q159" s="190">
        <v>6.0999999999999999E-2</v>
      </c>
      <c r="R159" s="190">
        <f t="shared" si="2"/>
        <v>0.97599999999999998</v>
      </c>
      <c r="S159" s="190">
        <v>0</v>
      </c>
      <c r="T159" s="191">
        <f t="shared" si="3"/>
        <v>0</v>
      </c>
      <c r="AR159" s="16" t="s">
        <v>233</v>
      </c>
      <c r="AT159" s="16" t="s">
        <v>230</v>
      </c>
      <c r="AU159" s="16" t="s">
        <v>86</v>
      </c>
      <c r="AY159" s="16" t="s">
        <v>152</v>
      </c>
      <c r="BE159" s="192">
        <f t="shared" si="4"/>
        <v>0</v>
      </c>
      <c r="BF159" s="192">
        <f t="shared" si="5"/>
        <v>0</v>
      </c>
      <c r="BG159" s="192">
        <f t="shared" si="6"/>
        <v>0</v>
      </c>
      <c r="BH159" s="192">
        <f t="shared" si="7"/>
        <v>0</v>
      </c>
      <c r="BI159" s="192">
        <f t="shared" si="8"/>
        <v>0</v>
      </c>
      <c r="BJ159" s="16" t="s">
        <v>84</v>
      </c>
      <c r="BK159" s="192">
        <f t="shared" si="9"/>
        <v>0</v>
      </c>
      <c r="BL159" s="16" t="s">
        <v>159</v>
      </c>
      <c r="BM159" s="16" t="s">
        <v>511</v>
      </c>
    </row>
    <row r="160" spans="2:65" s="1" customFormat="1" ht="16.5" customHeight="1">
      <c r="B160" s="33"/>
      <c r="C160" s="181" t="s">
        <v>159</v>
      </c>
      <c r="D160" s="181" t="s">
        <v>154</v>
      </c>
      <c r="E160" s="182" t="s">
        <v>512</v>
      </c>
      <c r="F160" s="183" t="s">
        <v>513</v>
      </c>
      <c r="G160" s="184" t="s">
        <v>291</v>
      </c>
      <c r="H160" s="185">
        <v>1</v>
      </c>
      <c r="I160" s="186"/>
      <c r="J160" s="187">
        <f t="shared" si="0"/>
        <v>0</v>
      </c>
      <c r="K160" s="183" t="s">
        <v>158</v>
      </c>
      <c r="L160" s="37"/>
      <c r="M160" s="188" t="s">
        <v>19</v>
      </c>
      <c r="N160" s="189" t="s">
        <v>48</v>
      </c>
      <c r="O160" s="59"/>
      <c r="P160" s="190">
        <f t="shared" si="1"/>
        <v>0</v>
      </c>
      <c r="Q160" s="190">
        <v>0</v>
      </c>
      <c r="R160" s="190">
        <f t="shared" si="2"/>
        <v>0</v>
      </c>
      <c r="S160" s="190">
        <v>0</v>
      </c>
      <c r="T160" s="191">
        <f t="shared" si="3"/>
        <v>0</v>
      </c>
      <c r="AR160" s="16" t="s">
        <v>159</v>
      </c>
      <c r="AT160" s="16" t="s">
        <v>154</v>
      </c>
      <c r="AU160" s="16" t="s">
        <v>86</v>
      </c>
      <c r="AY160" s="16" t="s">
        <v>152</v>
      </c>
      <c r="BE160" s="192">
        <f t="shared" si="4"/>
        <v>0</v>
      </c>
      <c r="BF160" s="192">
        <f t="shared" si="5"/>
        <v>0</v>
      </c>
      <c r="BG160" s="192">
        <f t="shared" si="6"/>
        <v>0</v>
      </c>
      <c r="BH160" s="192">
        <f t="shared" si="7"/>
        <v>0</v>
      </c>
      <c r="BI160" s="192">
        <f t="shared" si="8"/>
        <v>0</v>
      </c>
      <c r="BJ160" s="16" t="s">
        <v>84</v>
      </c>
      <c r="BK160" s="192">
        <f t="shared" si="9"/>
        <v>0</v>
      </c>
      <c r="BL160" s="16" t="s">
        <v>159</v>
      </c>
      <c r="BM160" s="16" t="s">
        <v>514</v>
      </c>
    </row>
    <row r="161" spans="2:65" s="1" customFormat="1" ht="16.5" customHeight="1">
      <c r="B161" s="33"/>
      <c r="C161" s="216" t="s">
        <v>170</v>
      </c>
      <c r="D161" s="216" t="s">
        <v>230</v>
      </c>
      <c r="E161" s="217" t="s">
        <v>515</v>
      </c>
      <c r="F161" s="218" t="s">
        <v>516</v>
      </c>
      <c r="G161" s="219" t="s">
        <v>291</v>
      </c>
      <c r="H161" s="220">
        <v>1</v>
      </c>
      <c r="I161" s="221"/>
      <c r="J161" s="222">
        <f t="shared" si="0"/>
        <v>0</v>
      </c>
      <c r="K161" s="218" t="s">
        <v>158</v>
      </c>
      <c r="L161" s="223"/>
      <c r="M161" s="224" t="s">
        <v>19</v>
      </c>
      <c r="N161" s="225" t="s">
        <v>48</v>
      </c>
      <c r="O161" s="59"/>
      <c r="P161" s="190">
        <f t="shared" si="1"/>
        <v>0</v>
      </c>
      <c r="Q161" s="190">
        <v>0.10199999999999999</v>
      </c>
      <c r="R161" s="190">
        <f t="shared" si="2"/>
        <v>0.10199999999999999</v>
      </c>
      <c r="S161" s="190">
        <v>0</v>
      </c>
      <c r="T161" s="191">
        <f t="shared" si="3"/>
        <v>0</v>
      </c>
      <c r="AR161" s="16" t="s">
        <v>233</v>
      </c>
      <c r="AT161" s="16" t="s">
        <v>230</v>
      </c>
      <c r="AU161" s="16" t="s">
        <v>86</v>
      </c>
      <c r="AY161" s="16" t="s">
        <v>152</v>
      </c>
      <c r="BE161" s="192">
        <f t="shared" si="4"/>
        <v>0</v>
      </c>
      <c r="BF161" s="192">
        <f t="shared" si="5"/>
        <v>0</v>
      </c>
      <c r="BG161" s="192">
        <f t="shared" si="6"/>
        <v>0</v>
      </c>
      <c r="BH161" s="192">
        <f t="shared" si="7"/>
        <v>0</v>
      </c>
      <c r="BI161" s="192">
        <f t="shared" si="8"/>
        <v>0</v>
      </c>
      <c r="BJ161" s="16" t="s">
        <v>84</v>
      </c>
      <c r="BK161" s="192">
        <f t="shared" si="9"/>
        <v>0</v>
      </c>
      <c r="BL161" s="16" t="s">
        <v>159</v>
      </c>
      <c r="BM161" s="16" t="s">
        <v>517</v>
      </c>
    </row>
    <row r="162" spans="2:65" s="1" customFormat="1" ht="16.5" customHeight="1">
      <c r="B162" s="33"/>
      <c r="C162" s="181" t="s">
        <v>240</v>
      </c>
      <c r="D162" s="181" t="s">
        <v>154</v>
      </c>
      <c r="E162" s="182" t="s">
        <v>518</v>
      </c>
      <c r="F162" s="183" t="s">
        <v>519</v>
      </c>
      <c r="G162" s="184" t="s">
        <v>291</v>
      </c>
      <c r="H162" s="185">
        <v>4</v>
      </c>
      <c r="I162" s="186"/>
      <c r="J162" s="187">
        <f t="shared" si="0"/>
        <v>0</v>
      </c>
      <c r="K162" s="183" t="s">
        <v>158</v>
      </c>
      <c r="L162" s="37"/>
      <c r="M162" s="188" t="s">
        <v>19</v>
      </c>
      <c r="N162" s="189" t="s">
        <v>48</v>
      </c>
      <c r="O162" s="59"/>
      <c r="P162" s="190">
        <f t="shared" si="1"/>
        <v>0</v>
      </c>
      <c r="Q162" s="190">
        <v>0</v>
      </c>
      <c r="R162" s="190">
        <f t="shared" si="2"/>
        <v>0</v>
      </c>
      <c r="S162" s="190">
        <v>0.05</v>
      </c>
      <c r="T162" s="191">
        <f t="shared" si="3"/>
        <v>0.2</v>
      </c>
      <c r="AR162" s="16" t="s">
        <v>159</v>
      </c>
      <c r="AT162" s="16" t="s">
        <v>154</v>
      </c>
      <c r="AU162" s="16" t="s">
        <v>86</v>
      </c>
      <c r="AY162" s="16" t="s">
        <v>152</v>
      </c>
      <c r="BE162" s="192">
        <f t="shared" si="4"/>
        <v>0</v>
      </c>
      <c r="BF162" s="192">
        <f t="shared" si="5"/>
        <v>0</v>
      </c>
      <c r="BG162" s="192">
        <f t="shared" si="6"/>
        <v>0</v>
      </c>
      <c r="BH162" s="192">
        <f t="shared" si="7"/>
        <v>0</v>
      </c>
      <c r="BI162" s="192">
        <f t="shared" si="8"/>
        <v>0</v>
      </c>
      <c r="BJ162" s="16" t="s">
        <v>84</v>
      </c>
      <c r="BK162" s="192">
        <f t="shared" si="9"/>
        <v>0</v>
      </c>
      <c r="BL162" s="16" t="s">
        <v>159</v>
      </c>
      <c r="BM162" s="16" t="s">
        <v>520</v>
      </c>
    </row>
    <row r="163" spans="2:65" s="1" customFormat="1" ht="16.5" customHeight="1">
      <c r="B163" s="33"/>
      <c r="C163" s="181" t="s">
        <v>8</v>
      </c>
      <c r="D163" s="181" t="s">
        <v>154</v>
      </c>
      <c r="E163" s="182" t="s">
        <v>521</v>
      </c>
      <c r="F163" s="183" t="s">
        <v>522</v>
      </c>
      <c r="G163" s="184" t="s">
        <v>291</v>
      </c>
      <c r="H163" s="185">
        <v>1</v>
      </c>
      <c r="I163" s="186"/>
      <c r="J163" s="187">
        <f t="shared" si="0"/>
        <v>0</v>
      </c>
      <c r="K163" s="183" t="s">
        <v>158</v>
      </c>
      <c r="L163" s="37"/>
      <c r="M163" s="188" t="s">
        <v>19</v>
      </c>
      <c r="N163" s="189" t="s">
        <v>48</v>
      </c>
      <c r="O163" s="59"/>
      <c r="P163" s="190">
        <f t="shared" si="1"/>
        <v>0</v>
      </c>
      <c r="Q163" s="190">
        <v>0</v>
      </c>
      <c r="R163" s="190">
        <f t="shared" si="2"/>
        <v>0</v>
      </c>
      <c r="S163" s="190">
        <v>0.1</v>
      </c>
      <c r="T163" s="191">
        <f t="shared" si="3"/>
        <v>0.1</v>
      </c>
      <c r="AR163" s="16" t="s">
        <v>159</v>
      </c>
      <c r="AT163" s="16" t="s">
        <v>154</v>
      </c>
      <c r="AU163" s="16" t="s">
        <v>86</v>
      </c>
      <c r="AY163" s="16" t="s">
        <v>152</v>
      </c>
      <c r="BE163" s="192">
        <f t="shared" si="4"/>
        <v>0</v>
      </c>
      <c r="BF163" s="192">
        <f t="shared" si="5"/>
        <v>0</v>
      </c>
      <c r="BG163" s="192">
        <f t="shared" si="6"/>
        <v>0</v>
      </c>
      <c r="BH163" s="192">
        <f t="shared" si="7"/>
        <v>0</v>
      </c>
      <c r="BI163" s="192">
        <f t="shared" si="8"/>
        <v>0</v>
      </c>
      <c r="BJ163" s="16" t="s">
        <v>84</v>
      </c>
      <c r="BK163" s="192">
        <f t="shared" si="9"/>
        <v>0</v>
      </c>
      <c r="BL163" s="16" t="s">
        <v>159</v>
      </c>
      <c r="BM163" s="16" t="s">
        <v>523</v>
      </c>
    </row>
    <row r="164" spans="2:65" s="1" customFormat="1" ht="16.5" customHeight="1">
      <c r="B164" s="33"/>
      <c r="C164" s="181" t="s">
        <v>285</v>
      </c>
      <c r="D164" s="181" t="s">
        <v>154</v>
      </c>
      <c r="E164" s="182" t="s">
        <v>524</v>
      </c>
      <c r="F164" s="183" t="s">
        <v>525</v>
      </c>
      <c r="G164" s="184" t="s">
        <v>291</v>
      </c>
      <c r="H164" s="185">
        <v>20</v>
      </c>
      <c r="I164" s="186"/>
      <c r="J164" s="187">
        <f t="shared" si="0"/>
        <v>0</v>
      </c>
      <c r="K164" s="183" t="s">
        <v>158</v>
      </c>
      <c r="L164" s="37"/>
      <c r="M164" s="188" t="s">
        <v>19</v>
      </c>
      <c r="N164" s="189" t="s">
        <v>48</v>
      </c>
      <c r="O164" s="59"/>
      <c r="P164" s="190">
        <f t="shared" si="1"/>
        <v>0</v>
      </c>
      <c r="Q164" s="190">
        <v>0.21734000000000001</v>
      </c>
      <c r="R164" s="190">
        <f t="shared" si="2"/>
        <v>4.3468</v>
      </c>
      <c r="S164" s="190">
        <v>0</v>
      </c>
      <c r="T164" s="191">
        <f t="shared" si="3"/>
        <v>0</v>
      </c>
      <c r="AR164" s="16" t="s">
        <v>159</v>
      </c>
      <c r="AT164" s="16" t="s">
        <v>154</v>
      </c>
      <c r="AU164" s="16" t="s">
        <v>86</v>
      </c>
      <c r="AY164" s="16" t="s">
        <v>152</v>
      </c>
      <c r="BE164" s="192">
        <f t="shared" si="4"/>
        <v>0</v>
      </c>
      <c r="BF164" s="192">
        <f t="shared" si="5"/>
        <v>0</v>
      </c>
      <c r="BG164" s="192">
        <f t="shared" si="6"/>
        <v>0</v>
      </c>
      <c r="BH164" s="192">
        <f t="shared" si="7"/>
        <v>0</v>
      </c>
      <c r="BI164" s="192">
        <f t="shared" si="8"/>
        <v>0</v>
      </c>
      <c r="BJ164" s="16" t="s">
        <v>84</v>
      </c>
      <c r="BK164" s="192">
        <f t="shared" si="9"/>
        <v>0</v>
      </c>
      <c r="BL164" s="16" t="s">
        <v>159</v>
      </c>
      <c r="BM164" s="16" t="s">
        <v>526</v>
      </c>
    </row>
    <row r="165" spans="2:65" s="1" customFormat="1" ht="16.5" customHeight="1">
      <c r="B165" s="33"/>
      <c r="C165" s="216" t="s">
        <v>211</v>
      </c>
      <c r="D165" s="216" t="s">
        <v>230</v>
      </c>
      <c r="E165" s="217" t="s">
        <v>527</v>
      </c>
      <c r="F165" s="218" t="s">
        <v>528</v>
      </c>
      <c r="G165" s="219" t="s">
        <v>291</v>
      </c>
      <c r="H165" s="220">
        <v>3</v>
      </c>
      <c r="I165" s="221"/>
      <c r="J165" s="222">
        <f t="shared" si="0"/>
        <v>0</v>
      </c>
      <c r="K165" s="218" t="s">
        <v>158</v>
      </c>
      <c r="L165" s="223"/>
      <c r="M165" s="224" t="s">
        <v>19</v>
      </c>
      <c r="N165" s="225" t="s">
        <v>48</v>
      </c>
      <c r="O165" s="59"/>
      <c r="P165" s="190">
        <f t="shared" si="1"/>
        <v>0</v>
      </c>
      <c r="Q165" s="190">
        <v>5.2400000000000002E-2</v>
      </c>
      <c r="R165" s="190">
        <f t="shared" si="2"/>
        <v>0.15720000000000001</v>
      </c>
      <c r="S165" s="190">
        <v>0</v>
      </c>
      <c r="T165" s="191">
        <f t="shared" si="3"/>
        <v>0</v>
      </c>
      <c r="AR165" s="16" t="s">
        <v>233</v>
      </c>
      <c r="AT165" s="16" t="s">
        <v>230</v>
      </c>
      <c r="AU165" s="16" t="s">
        <v>86</v>
      </c>
      <c r="AY165" s="16" t="s">
        <v>152</v>
      </c>
      <c r="BE165" s="192">
        <f t="shared" si="4"/>
        <v>0</v>
      </c>
      <c r="BF165" s="192">
        <f t="shared" si="5"/>
        <v>0</v>
      </c>
      <c r="BG165" s="192">
        <f t="shared" si="6"/>
        <v>0</v>
      </c>
      <c r="BH165" s="192">
        <f t="shared" si="7"/>
        <v>0</v>
      </c>
      <c r="BI165" s="192">
        <f t="shared" si="8"/>
        <v>0</v>
      </c>
      <c r="BJ165" s="16" t="s">
        <v>84</v>
      </c>
      <c r="BK165" s="192">
        <f t="shared" si="9"/>
        <v>0</v>
      </c>
      <c r="BL165" s="16" t="s">
        <v>159</v>
      </c>
      <c r="BM165" s="16" t="s">
        <v>529</v>
      </c>
    </row>
    <row r="166" spans="2:65" s="1" customFormat="1" ht="22.5" customHeight="1">
      <c r="B166" s="33"/>
      <c r="C166" s="216" t="s">
        <v>197</v>
      </c>
      <c r="D166" s="216" t="s">
        <v>230</v>
      </c>
      <c r="E166" s="217" t="s">
        <v>530</v>
      </c>
      <c r="F166" s="218" t="s">
        <v>531</v>
      </c>
      <c r="G166" s="219" t="s">
        <v>291</v>
      </c>
      <c r="H166" s="220">
        <v>15</v>
      </c>
      <c r="I166" s="221"/>
      <c r="J166" s="222">
        <f t="shared" si="0"/>
        <v>0</v>
      </c>
      <c r="K166" s="218" t="s">
        <v>19</v>
      </c>
      <c r="L166" s="223"/>
      <c r="M166" s="224" t="s">
        <v>19</v>
      </c>
      <c r="N166" s="225" t="s">
        <v>48</v>
      </c>
      <c r="O166" s="59"/>
      <c r="P166" s="190">
        <f t="shared" si="1"/>
        <v>0</v>
      </c>
      <c r="Q166" s="190">
        <v>0</v>
      </c>
      <c r="R166" s="190">
        <f t="shared" si="2"/>
        <v>0</v>
      </c>
      <c r="S166" s="190">
        <v>0</v>
      </c>
      <c r="T166" s="191">
        <f t="shared" si="3"/>
        <v>0</v>
      </c>
      <c r="AR166" s="16" t="s">
        <v>233</v>
      </c>
      <c r="AT166" s="16" t="s">
        <v>230</v>
      </c>
      <c r="AU166" s="16" t="s">
        <v>86</v>
      </c>
      <c r="AY166" s="16" t="s">
        <v>152</v>
      </c>
      <c r="BE166" s="192">
        <f t="shared" si="4"/>
        <v>0</v>
      </c>
      <c r="BF166" s="192">
        <f t="shared" si="5"/>
        <v>0</v>
      </c>
      <c r="BG166" s="192">
        <f t="shared" si="6"/>
        <v>0</v>
      </c>
      <c r="BH166" s="192">
        <f t="shared" si="7"/>
        <v>0</v>
      </c>
      <c r="BI166" s="192">
        <f t="shared" si="8"/>
        <v>0</v>
      </c>
      <c r="BJ166" s="16" t="s">
        <v>84</v>
      </c>
      <c r="BK166" s="192">
        <f t="shared" si="9"/>
        <v>0</v>
      </c>
      <c r="BL166" s="16" t="s">
        <v>159</v>
      </c>
      <c r="BM166" s="16" t="s">
        <v>532</v>
      </c>
    </row>
    <row r="167" spans="2:65" s="1" customFormat="1" ht="16.5" customHeight="1">
      <c r="B167" s="33"/>
      <c r="C167" s="216" t="s">
        <v>319</v>
      </c>
      <c r="D167" s="216" t="s">
        <v>230</v>
      </c>
      <c r="E167" s="217" t="s">
        <v>533</v>
      </c>
      <c r="F167" s="218" t="s">
        <v>534</v>
      </c>
      <c r="G167" s="219" t="s">
        <v>291</v>
      </c>
      <c r="H167" s="220">
        <v>15</v>
      </c>
      <c r="I167" s="221"/>
      <c r="J167" s="222">
        <f t="shared" si="0"/>
        <v>0</v>
      </c>
      <c r="K167" s="218" t="s">
        <v>158</v>
      </c>
      <c r="L167" s="223"/>
      <c r="M167" s="224" t="s">
        <v>19</v>
      </c>
      <c r="N167" s="225" t="s">
        <v>48</v>
      </c>
      <c r="O167" s="59"/>
      <c r="P167" s="190">
        <f t="shared" si="1"/>
        <v>0</v>
      </c>
      <c r="Q167" s="190">
        <v>8.5000000000000006E-3</v>
      </c>
      <c r="R167" s="190">
        <f t="shared" si="2"/>
        <v>0.1275</v>
      </c>
      <c r="S167" s="190">
        <v>0</v>
      </c>
      <c r="T167" s="191">
        <f t="shared" si="3"/>
        <v>0</v>
      </c>
      <c r="AR167" s="16" t="s">
        <v>233</v>
      </c>
      <c r="AT167" s="16" t="s">
        <v>230</v>
      </c>
      <c r="AU167" s="16" t="s">
        <v>86</v>
      </c>
      <c r="AY167" s="16" t="s">
        <v>152</v>
      </c>
      <c r="BE167" s="192">
        <f t="shared" si="4"/>
        <v>0</v>
      </c>
      <c r="BF167" s="192">
        <f t="shared" si="5"/>
        <v>0</v>
      </c>
      <c r="BG167" s="192">
        <f t="shared" si="6"/>
        <v>0</v>
      </c>
      <c r="BH167" s="192">
        <f t="shared" si="7"/>
        <v>0</v>
      </c>
      <c r="BI167" s="192">
        <f t="shared" si="8"/>
        <v>0</v>
      </c>
      <c r="BJ167" s="16" t="s">
        <v>84</v>
      </c>
      <c r="BK167" s="192">
        <f t="shared" si="9"/>
        <v>0</v>
      </c>
      <c r="BL167" s="16" t="s">
        <v>159</v>
      </c>
      <c r="BM167" s="16" t="s">
        <v>535</v>
      </c>
    </row>
    <row r="168" spans="2:65" s="1" customFormat="1" ht="16.5" customHeight="1">
      <c r="B168" s="33"/>
      <c r="C168" s="216" t="s">
        <v>288</v>
      </c>
      <c r="D168" s="216" t="s">
        <v>230</v>
      </c>
      <c r="E168" s="217" t="s">
        <v>536</v>
      </c>
      <c r="F168" s="218" t="s">
        <v>537</v>
      </c>
      <c r="G168" s="219" t="s">
        <v>291</v>
      </c>
      <c r="H168" s="220">
        <v>2</v>
      </c>
      <c r="I168" s="221"/>
      <c r="J168" s="222">
        <f t="shared" si="0"/>
        <v>0</v>
      </c>
      <c r="K168" s="218" t="s">
        <v>19</v>
      </c>
      <c r="L168" s="223"/>
      <c r="M168" s="224" t="s">
        <v>19</v>
      </c>
      <c r="N168" s="225" t="s">
        <v>48</v>
      </c>
      <c r="O168" s="59"/>
      <c r="P168" s="190">
        <f t="shared" si="1"/>
        <v>0</v>
      </c>
      <c r="Q168" s="190">
        <v>0</v>
      </c>
      <c r="R168" s="190">
        <f t="shared" si="2"/>
        <v>0</v>
      </c>
      <c r="S168" s="190">
        <v>0</v>
      </c>
      <c r="T168" s="191">
        <f t="shared" si="3"/>
        <v>0</v>
      </c>
      <c r="AR168" s="16" t="s">
        <v>233</v>
      </c>
      <c r="AT168" s="16" t="s">
        <v>230</v>
      </c>
      <c r="AU168" s="16" t="s">
        <v>86</v>
      </c>
      <c r="AY168" s="16" t="s">
        <v>152</v>
      </c>
      <c r="BE168" s="192">
        <f t="shared" si="4"/>
        <v>0</v>
      </c>
      <c r="BF168" s="192">
        <f t="shared" si="5"/>
        <v>0</v>
      </c>
      <c r="BG168" s="192">
        <f t="shared" si="6"/>
        <v>0</v>
      </c>
      <c r="BH168" s="192">
        <f t="shared" si="7"/>
        <v>0</v>
      </c>
      <c r="BI168" s="192">
        <f t="shared" si="8"/>
        <v>0</v>
      </c>
      <c r="BJ168" s="16" t="s">
        <v>84</v>
      </c>
      <c r="BK168" s="192">
        <f t="shared" si="9"/>
        <v>0</v>
      </c>
      <c r="BL168" s="16" t="s">
        <v>159</v>
      </c>
      <c r="BM168" s="16" t="s">
        <v>538</v>
      </c>
    </row>
    <row r="169" spans="2:65" s="11" customFormat="1" ht="22.9" customHeight="1">
      <c r="B169" s="165"/>
      <c r="C169" s="166"/>
      <c r="D169" s="167" t="s">
        <v>76</v>
      </c>
      <c r="E169" s="179" t="s">
        <v>293</v>
      </c>
      <c r="F169" s="179" t="s">
        <v>294</v>
      </c>
      <c r="G169" s="166"/>
      <c r="H169" s="166"/>
      <c r="I169" s="169"/>
      <c r="J169" s="180">
        <f>BK169</f>
        <v>0</v>
      </c>
      <c r="K169" s="166"/>
      <c r="L169" s="171"/>
      <c r="M169" s="172"/>
      <c r="N169" s="173"/>
      <c r="O169" s="173"/>
      <c r="P169" s="174">
        <f>SUM(P170:P174)</f>
        <v>0</v>
      </c>
      <c r="Q169" s="173"/>
      <c r="R169" s="174">
        <f>SUM(R170:R174)</f>
        <v>5.4145600000000007</v>
      </c>
      <c r="S169" s="173"/>
      <c r="T169" s="175">
        <f>SUM(T170:T174)</f>
        <v>0</v>
      </c>
      <c r="AR169" s="176" t="s">
        <v>84</v>
      </c>
      <c r="AT169" s="177" t="s">
        <v>76</v>
      </c>
      <c r="AU169" s="177" t="s">
        <v>84</v>
      </c>
      <c r="AY169" s="176" t="s">
        <v>152</v>
      </c>
      <c r="BK169" s="178">
        <f>SUM(BK170:BK174)</f>
        <v>0</v>
      </c>
    </row>
    <row r="170" spans="2:65" s="1" customFormat="1" ht="16.5" customHeight="1">
      <c r="B170" s="33"/>
      <c r="C170" s="181" t="s">
        <v>323</v>
      </c>
      <c r="D170" s="181" t="s">
        <v>154</v>
      </c>
      <c r="E170" s="182" t="s">
        <v>539</v>
      </c>
      <c r="F170" s="183" t="s">
        <v>540</v>
      </c>
      <c r="G170" s="184" t="s">
        <v>176</v>
      </c>
      <c r="H170" s="185">
        <v>64</v>
      </c>
      <c r="I170" s="186"/>
      <c r="J170" s="187">
        <f>ROUND(I170*H170,2)</f>
        <v>0</v>
      </c>
      <c r="K170" s="183" t="s">
        <v>158</v>
      </c>
      <c r="L170" s="37"/>
      <c r="M170" s="188" t="s">
        <v>19</v>
      </c>
      <c r="N170" s="189" t="s">
        <v>48</v>
      </c>
      <c r="O170" s="59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16" t="s">
        <v>159</v>
      </c>
      <c r="AT170" s="16" t="s">
        <v>154</v>
      </c>
      <c r="AU170" s="16" t="s">
        <v>86</v>
      </c>
      <c r="AY170" s="16" t="s">
        <v>152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6" t="s">
        <v>84</v>
      </c>
      <c r="BK170" s="192">
        <f>ROUND(I170*H170,2)</f>
        <v>0</v>
      </c>
      <c r="BL170" s="16" t="s">
        <v>159</v>
      </c>
      <c r="BM170" s="16" t="s">
        <v>541</v>
      </c>
    </row>
    <row r="171" spans="2:65" s="12" customFormat="1" ht="11.25">
      <c r="B171" s="193"/>
      <c r="C171" s="194"/>
      <c r="D171" s="195" t="s">
        <v>161</v>
      </c>
      <c r="E171" s="196" t="s">
        <v>19</v>
      </c>
      <c r="F171" s="197" t="s">
        <v>542</v>
      </c>
      <c r="G171" s="194"/>
      <c r="H171" s="198">
        <v>64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161</v>
      </c>
      <c r="AU171" s="204" t="s">
        <v>86</v>
      </c>
      <c r="AV171" s="12" t="s">
        <v>86</v>
      </c>
      <c r="AW171" s="12" t="s">
        <v>36</v>
      </c>
      <c r="AX171" s="12" t="s">
        <v>84</v>
      </c>
      <c r="AY171" s="204" t="s">
        <v>152</v>
      </c>
    </row>
    <row r="172" spans="2:65" s="1" customFormat="1" ht="16.5" customHeight="1">
      <c r="B172" s="33"/>
      <c r="C172" s="181" t="s">
        <v>192</v>
      </c>
      <c r="D172" s="181" t="s">
        <v>154</v>
      </c>
      <c r="E172" s="182" t="s">
        <v>543</v>
      </c>
      <c r="F172" s="183" t="s">
        <v>544</v>
      </c>
      <c r="G172" s="184" t="s">
        <v>176</v>
      </c>
      <c r="H172" s="185">
        <v>16</v>
      </c>
      <c r="I172" s="186"/>
      <c r="J172" s="187">
        <f>ROUND(I172*H172,2)</f>
        <v>0</v>
      </c>
      <c r="K172" s="183" t="s">
        <v>158</v>
      </c>
      <c r="L172" s="37"/>
      <c r="M172" s="188" t="s">
        <v>19</v>
      </c>
      <c r="N172" s="189" t="s">
        <v>48</v>
      </c>
      <c r="O172" s="59"/>
      <c r="P172" s="190">
        <f>O172*H172</f>
        <v>0</v>
      </c>
      <c r="Q172" s="190">
        <v>0.29221000000000003</v>
      </c>
      <c r="R172" s="190">
        <f>Q172*H172</f>
        <v>4.6753600000000004</v>
      </c>
      <c r="S172" s="190">
        <v>0</v>
      </c>
      <c r="T172" s="191">
        <f>S172*H172</f>
        <v>0</v>
      </c>
      <c r="AR172" s="16" t="s">
        <v>159</v>
      </c>
      <c r="AT172" s="16" t="s">
        <v>154</v>
      </c>
      <c r="AU172" s="16" t="s">
        <v>86</v>
      </c>
      <c r="AY172" s="16" t="s">
        <v>152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6" t="s">
        <v>84</v>
      </c>
      <c r="BK172" s="192">
        <f>ROUND(I172*H172,2)</f>
        <v>0</v>
      </c>
      <c r="BL172" s="16" t="s">
        <v>159</v>
      </c>
      <c r="BM172" s="16" t="s">
        <v>545</v>
      </c>
    </row>
    <row r="173" spans="2:65" s="12" customFormat="1" ht="11.25">
      <c r="B173" s="193"/>
      <c r="C173" s="194"/>
      <c r="D173" s="195" t="s">
        <v>161</v>
      </c>
      <c r="E173" s="196" t="s">
        <v>19</v>
      </c>
      <c r="F173" s="197" t="s">
        <v>546</v>
      </c>
      <c r="G173" s="194"/>
      <c r="H173" s="198">
        <v>16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161</v>
      </c>
      <c r="AU173" s="204" t="s">
        <v>86</v>
      </c>
      <c r="AV173" s="12" t="s">
        <v>86</v>
      </c>
      <c r="AW173" s="12" t="s">
        <v>36</v>
      </c>
      <c r="AX173" s="12" t="s">
        <v>84</v>
      </c>
      <c r="AY173" s="204" t="s">
        <v>152</v>
      </c>
    </row>
    <row r="174" spans="2:65" s="1" customFormat="1" ht="22.5" customHeight="1">
      <c r="B174" s="33"/>
      <c r="C174" s="216" t="s">
        <v>206</v>
      </c>
      <c r="D174" s="216" t="s">
        <v>230</v>
      </c>
      <c r="E174" s="217" t="s">
        <v>547</v>
      </c>
      <c r="F174" s="218" t="s">
        <v>548</v>
      </c>
      <c r="G174" s="219" t="s">
        <v>176</v>
      </c>
      <c r="H174" s="220">
        <v>16</v>
      </c>
      <c r="I174" s="221"/>
      <c r="J174" s="222">
        <f>ROUND(I174*H174,2)</f>
        <v>0</v>
      </c>
      <c r="K174" s="218" t="s">
        <v>19</v>
      </c>
      <c r="L174" s="223"/>
      <c r="M174" s="224" t="s">
        <v>19</v>
      </c>
      <c r="N174" s="225" t="s">
        <v>48</v>
      </c>
      <c r="O174" s="59"/>
      <c r="P174" s="190">
        <f>O174*H174</f>
        <v>0</v>
      </c>
      <c r="Q174" s="190">
        <v>4.6199999999999998E-2</v>
      </c>
      <c r="R174" s="190">
        <f>Q174*H174</f>
        <v>0.73919999999999997</v>
      </c>
      <c r="S174" s="190">
        <v>0</v>
      </c>
      <c r="T174" s="191">
        <f>S174*H174</f>
        <v>0</v>
      </c>
      <c r="AR174" s="16" t="s">
        <v>233</v>
      </c>
      <c r="AT174" s="16" t="s">
        <v>230</v>
      </c>
      <c r="AU174" s="16" t="s">
        <v>86</v>
      </c>
      <c r="AY174" s="16" t="s">
        <v>152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6" t="s">
        <v>84</v>
      </c>
      <c r="BK174" s="192">
        <f>ROUND(I174*H174,2)</f>
        <v>0</v>
      </c>
      <c r="BL174" s="16" t="s">
        <v>159</v>
      </c>
      <c r="BM174" s="16" t="s">
        <v>549</v>
      </c>
    </row>
    <row r="175" spans="2:65" s="11" customFormat="1" ht="22.9" customHeight="1">
      <c r="B175" s="165"/>
      <c r="C175" s="166"/>
      <c r="D175" s="167" t="s">
        <v>76</v>
      </c>
      <c r="E175" s="179" t="s">
        <v>357</v>
      </c>
      <c r="F175" s="179" t="s">
        <v>358</v>
      </c>
      <c r="G175" s="166"/>
      <c r="H175" s="166"/>
      <c r="I175" s="169"/>
      <c r="J175" s="180">
        <f>BK175</f>
        <v>0</v>
      </c>
      <c r="K175" s="166"/>
      <c r="L175" s="171"/>
      <c r="M175" s="172"/>
      <c r="N175" s="173"/>
      <c r="O175" s="173"/>
      <c r="P175" s="174">
        <f>SUM(P176:P180)</f>
        <v>0</v>
      </c>
      <c r="Q175" s="173"/>
      <c r="R175" s="174">
        <f>SUM(R176:R180)</f>
        <v>0</v>
      </c>
      <c r="S175" s="173"/>
      <c r="T175" s="175">
        <f>SUM(T176:T180)</f>
        <v>0</v>
      </c>
      <c r="AR175" s="176" t="s">
        <v>84</v>
      </c>
      <c r="AT175" s="177" t="s">
        <v>76</v>
      </c>
      <c r="AU175" s="177" t="s">
        <v>84</v>
      </c>
      <c r="AY175" s="176" t="s">
        <v>152</v>
      </c>
      <c r="BK175" s="178">
        <f>SUM(BK176:BK180)</f>
        <v>0</v>
      </c>
    </row>
    <row r="176" spans="2:65" s="1" customFormat="1" ht="16.5" customHeight="1">
      <c r="B176" s="33"/>
      <c r="C176" s="181" t="s">
        <v>550</v>
      </c>
      <c r="D176" s="181" t="s">
        <v>154</v>
      </c>
      <c r="E176" s="182" t="s">
        <v>360</v>
      </c>
      <c r="F176" s="183" t="s">
        <v>361</v>
      </c>
      <c r="G176" s="184" t="s">
        <v>209</v>
      </c>
      <c r="H176" s="185">
        <v>12.54</v>
      </c>
      <c r="I176" s="186"/>
      <c r="J176" s="187">
        <f>ROUND(I176*H176,2)</f>
        <v>0</v>
      </c>
      <c r="K176" s="183" t="s">
        <v>158</v>
      </c>
      <c r="L176" s="37"/>
      <c r="M176" s="188" t="s">
        <v>19</v>
      </c>
      <c r="N176" s="189" t="s">
        <v>48</v>
      </c>
      <c r="O176" s="59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16" t="s">
        <v>159</v>
      </c>
      <c r="AT176" s="16" t="s">
        <v>154</v>
      </c>
      <c r="AU176" s="16" t="s">
        <v>86</v>
      </c>
      <c r="AY176" s="16" t="s">
        <v>152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6" t="s">
        <v>84</v>
      </c>
      <c r="BK176" s="192">
        <f>ROUND(I176*H176,2)</f>
        <v>0</v>
      </c>
      <c r="BL176" s="16" t="s">
        <v>159</v>
      </c>
      <c r="BM176" s="16" t="s">
        <v>551</v>
      </c>
    </row>
    <row r="177" spans="2:65" s="1" customFormat="1" ht="22.5" customHeight="1">
      <c r="B177" s="33"/>
      <c r="C177" s="181" t="s">
        <v>552</v>
      </c>
      <c r="D177" s="181" t="s">
        <v>154</v>
      </c>
      <c r="E177" s="182" t="s">
        <v>364</v>
      </c>
      <c r="F177" s="183" t="s">
        <v>365</v>
      </c>
      <c r="G177" s="184" t="s">
        <v>209</v>
      </c>
      <c r="H177" s="185">
        <v>100.32</v>
      </c>
      <c r="I177" s="186"/>
      <c r="J177" s="187">
        <f>ROUND(I177*H177,2)</f>
        <v>0</v>
      </c>
      <c r="K177" s="183" t="s">
        <v>158</v>
      </c>
      <c r="L177" s="37"/>
      <c r="M177" s="188" t="s">
        <v>19</v>
      </c>
      <c r="N177" s="189" t="s">
        <v>48</v>
      </c>
      <c r="O177" s="59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AR177" s="16" t="s">
        <v>159</v>
      </c>
      <c r="AT177" s="16" t="s">
        <v>154</v>
      </c>
      <c r="AU177" s="16" t="s">
        <v>86</v>
      </c>
      <c r="AY177" s="16" t="s">
        <v>152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6" t="s">
        <v>84</v>
      </c>
      <c r="BK177" s="192">
        <f>ROUND(I177*H177,2)</f>
        <v>0</v>
      </c>
      <c r="BL177" s="16" t="s">
        <v>159</v>
      </c>
      <c r="BM177" s="16" t="s">
        <v>553</v>
      </c>
    </row>
    <row r="178" spans="2:65" s="12" customFormat="1" ht="11.25">
      <c r="B178" s="193"/>
      <c r="C178" s="194"/>
      <c r="D178" s="195" t="s">
        <v>161</v>
      </c>
      <c r="E178" s="194"/>
      <c r="F178" s="197" t="s">
        <v>554</v>
      </c>
      <c r="G178" s="194"/>
      <c r="H178" s="198">
        <v>100.32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161</v>
      </c>
      <c r="AU178" s="204" t="s">
        <v>86</v>
      </c>
      <c r="AV178" s="12" t="s">
        <v>86</v>
      </c>
      <c r="AW178" s="12" t="s">
        <v>4</v>
      </c>
      <c r="AX178" s="12" t="s">
        <v>84</v>
      </c>
      <c r="AY178" s="204" t="s">
        <v>152</v>
      </c>
    </row>
    <row r="179" spans="2:65" s="1" customFormat="1" ht="22.5" customHeight="1">
      <c r="B179" s="33"/>
      <c r="C179" s="181" t="s">
        <v>555</v>
      </c>
      <c r="D179" s="181" t="s">
        <v>154</v>
      </c>
      <c r="E179" s="182" t="s">
        <v>374</v>
      </c>
      <c r="F179" s="183" t="s">
        <v>375</v>
      </c>
      <c r="G179" s="184" t="s">
        <v>209</v>
      </c>
      <c r="H179" s="185">
        <v>5.28</v>
      </c>
      <c r="I179" s="186"/>
      <c r="J179" s="187">
        <f>ROUND(I179*H179,2)</f>
        <v>0</v>
      </c>
      <c r="K179" s="183" t="s">
        <v>158</v>
      </c>
      <c r="L179" s="37"/>
      <c r="M179" s="188" t="s">
        <v>19</v>
      </c>
      <c r="N179" s="189" t="s">
        <v>48</v>
      </c>
      <c r="O179" s="59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AR179" s="16" t="s">
        <v>159</v>
      </c>
      <c r="AT179" s="16" t="s">
        <v>154</v>
      </c>
      <c r="AU179" s="16" t="s">
        <v>86</v>
      </c>
      <c r="AY179" s="16" t="s">
        <v>152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6" t="s">
        <v>84</v>
      </c>
      <c r="BK179" s="192">
        <f>ROUND(I179*H179,2)</f>
        <v>0</v>
      </c>
      <c r="BL179" s="16" t="s">
        <v>159</v>
      </c>
      <c r="BM179" s="16" t="s">
        <v>556</v>
      </c>
    </row>
    <row r="180" spans="2:65" s="1" customFormat="1" ht="22.5" customHeight="1">
      <c r="B180" s="33"/>
      <c r="C180" s="181" t="s">
        <v>557</v>
      </c>
      <c r="D180" s="181" t="s">
        <v>154</v>
      </c>
      <c r="E180" s="182" t="s">
        <v>378</v>
      </c>
      <c r="F180" s="183" t="s">
        <v>208</v>
      </c>
      <c r="G180" s="184" t="s">
        <v>209</v>
      </c>
      <c r="H180" s="185">
        <v>6.96</v>
      </c>
      <c r="I180" s="186"/>
      <c r="J180" s="187">
        <f>ROUND(I180*H180,2)</f>
        <v>0</v>
      </c>
      <c r="K180" s="183" t="s">
        <v>158</v>
      </c>
      <c r="L180" s="37"/>
      <c r="M180" s="188" t="s">
        <v>19</v>
      </c>
      <c r="N180" s="189" t="s">
        <v>48</v>
      </c>
      <c r="O180" s="59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AR180" s="16" t="s">
        <v>159</v>
      </c>
      <c r="AT180" s="16" t="s">
        <v>154</v>
      </c>
      <c r="AU180" s="16" t="s">
        <v>86</v>
      </c>
      <c r="AY180" s="16" t="s">
        <v>152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6" t="s">
        <v>84</v>
      </c>
      <c r="BK180" s="192">
        <f>ROUND(I180*H180,2)</f>
        <v>0</v>
      </c>
      <c r="BL180" s="16" t="s">
        <v>159</v>
      </c>
      <c r="BM180" s="16" t="s">
        <v>558</v>
      </c>
    </row>
    <row r="181" spans="2:65" s="11" customFormat="1" ht="22.9" customHeight="1">
      <c r="B181" s="165"/>
      <c r="C181" s="166"/>
      <c r="D181" s="167" t="s">
        <v>76</v>
      </c>
      <c r="E181" s="179" t="s">
        <v>381</v>
      </c>
      <c r="F181" s="179" t="s">
        <v>382</v>
      </c>
      <c r="G181" s="166"/>
      <c r="H181" s="166"/>
      <c r="I181" s="169"/>
      <c r="J181" s="180">
        <f>BK181</f>
        <v>0</v>
      </c>
      <c r="K181" s="166"/>
      <c r="L181" s="171"/>
      <c r="M181" s="172"/>
      <c r="N181" s="173"/>
      <c r="O181" s="173"/>
      <c r="P181" s="174">
        <f>SUM(P182:P183)</f>
        <v>0</v>
      </c>
      <c r="Q181" s="173"/>
      <c r="R181" s="174">
        <f>SUM(R182:R183)</f>
        <v>0</v>
      </c>
      <c r="S181" s="173"/>
      <c r="T181" s="175">
        <f>SUM(T182:T183)</f>
        <v>0</v>
      </c>
      <c r="AR181" s="176" t="s">
        <v>84</v>
      </c>
      <c r="AT181" s="177" t="s">
        <v>76</v>
      </c>
      <c r="AU181" s="177" t="s">
        <v>84</v>
      </c>
      <c r="AY181" s="176" t="s">
        <v>152</v>
      </c>
      <c r="BK181" s="178">
        <f>SUM(BK182:BK183)</f>
        <v>0</v>
      </c>
    </row>
    <row r="182" spans="2:65" s="1" customFormat="1" ht="22.5" customHeight="1">
      <c r="B182" s="33"/>
      <c r="C182" s="181" t="s">
        <v>559</v>
      </c>
      <c r="D182" s="181" t="s">
        <v>154</v>
      </c>
      <c r="E182" s="182" t="s">
        <v>560</v>
      </c>
      <c r="F182" s="183" t="s">
        <v>561</v>
      </c>
      <c r="G182" s="184" t="s">
        <v>209</v>
      </c>
      <c r="H182" s="185">
        <v>108.518</v>
      </c>
      <c r="I182" s="186"/>
      <c r="J182" s="187">
        <f>ROUND(I182*H182,2)</f>
        <v>0</v>
      </c>
      <c r="K182" s="183" t="s">
        <v>158</v>
      </c>
      <c r="L182" s="37"/>
      <c r="M182" s="188" t="s">
        <v>19</v>
      </c>
      <c r="N182" s="189" t="s">
        <v>48</v>
      </c>
      <c r="O182" s="59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AR182" s="16" t="s">
        <v>159</v>
      </c>
      <c r="AT182" s="16" t="s">
        <v>154</v>
      </c>
      <c r="AU182" s="16" t="s">
        <v>86</v>
      </c>
      <c r="AY182" s="16" t="s">
        <v>152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6" t="s">
        <v>84</v>
      </c>
      <c r="BK182" s="192">
        <f>ROUND(I182*H182,2)</f>
        <v>0</v>
      </c>
      <c r="BL182" s="16" t="s">
        <v>159</v>
      </c>
      <c r="BM182" s="16" t="s">
        <v>562</v>
      </c>
    </row>
    <row r="183" spans="2:65" s="1" customFormat="1" ht="22.5" customHeight="1">
      <c r="B183" s="33"/>
      <c r="C183" s="181" t="s">
        <v>563</v>
      </c>
      <c r="D183" s="181" t="s">
        <v>154</v>
      </c>
      <c r="E183" s="182" t="s">
        <v>564</v>
      </c>
      <c r="F183" s="183" t="s">
        <v>565</v>
      </c>
      <c r="G183" s="184" t="s">
        <v>209</v>
      </c>
      <c r="H183" s="185">
        <v>108.518</v>
      </c>
      <c r="I183" s="186"/>
      <c r="J183" s="187">
        <f>ROUND(I183*H183,2)</f>
        <v>0</v>
      </c>
      <c r="K183" s="183" t="s">
        <v>158</v>
      </c>
      <c r="L183" s="37"/>
      <c r="M183" s="226" t="s">
        <v>19</v>
      </c>
      <c r="N183" s="227" t="s">
        <v>48</v>
      </c>
      <c r="O183" s="228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AR183" s="16" t="s">
        <v>159</v>
      </c>
      <c r="AT183" s="16" t="s">
        <v>154</v>
      </c>
      <c r="AU183" s="16" t="s">
        <v>86</v>
      </c>
      <c r="AY183" s="16" t="s">
        <v>152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6" t="s">
        <v>84</v>
      </c>
      <c r="BK183" s="192">
        <f>ROUND(I183*H183,2)</f>
        <v>0</v>
      </c>
      <c r="BL183" s="16" t="s">
        <v>159</v>
      </c>
      <c r="BM183" s="16" t="s">
        <v>566</v>
      </c>
    </row>
    <row r="184" spans="2:65" s="1" customFormat="1" ht="6.95" customHeight="1">
      <c r="B184" s="45"/>
      <c r="C184" s="46"/>
      <c r="D184" s="46"/>
      <c r="E184" s="46"/>
      <c r="F184" s="46"/>
      <c r="G184" s="46"/>
      <c r="H184" s="46"/>
      <c r="I184" s="133"/>
      <c r="J184" s="46"/>
      <c r="K184" s="46"/>
      <c r="L184" s="37"/>
    </row>
  </sheetData>
  <sheetProtection algorithmName="SHA-512" hashValue="dxD99WTI5DZESisuwOfid60wphsLTAdUk51tu696WGN2IxA7WrHWnSj/bAHUccNPzDC/TNgI3Z/+0UKhbYU0+g==" saltValue="trNwbLIRNiParhDOIhSIL8vPFOhwC4Ki569oiA1Kc9E00eJE+4xBp6Nvg+azqmUZB7JxgLU4yi5ll4SmjT3HbA==" spinCount="100000" sheet="1" objects="1" scenarios="1" formatColumns="0" formatRows="0" autoFilter="0"/>
  <autoFilter ref="C92:K183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3"/>
  <sheetViews>
    <sheetView showGridLines="0" topLeftCell="A13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6" t="s">
        <v>97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86</v>
      </c>
    </row>
    <row r="4" spans="2:46" ht="24.95" customHeight="1">
      <c r="B4" s="19"/>
      <c r="D4" s="109" t="s">
        <v>120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361" t="str">
        <f>'Rekapitulace stavby'!K6</f>
        <v>Chodník v ulici Kladenská, Velké Přílepy</v>
      </c>
      <c r="F7" s="362"/>
      <c r="G7" s="362"/>
      <c r="H7" s="362"/>
      <c r="L7" s="19"/>
    </row>
    <row r="8" spans="2:46" ht="12" customHeight="1">
      <c r="B8" s="19"/>
      <c r="D8" s="110" t="s">
        <v>121</v>
      </c>
      <c r="L8" s="19"/>
    </row>
    <row r="9" spans="2:46" s="1" customFormat="1" ht="16.5" customHeight="1">
      <c r="B9" s="37"/>
      <c r="E9" s="361" t="s">
        <v>122</v>
      </c>
      <c r="F9" s="363"/>
      <c r="G9" s="363"/>
      <c r="H9" s="363"/>
      <c r="I9" s="111"/>
      <c r="L9" s="37"/>
    </row>
    <row r="10" spans="2:46" s="1" customFormat="1" ht="12" customHeight="1">
      <c r="B10" s="37"/>
      <c r="D10" s="110" t="s">
        <v>123</v>
      </c>
      <c r="I10" s="111"/>
      <c r="L10" s="37"/>
    </row>
    <row r="11" spans="2:46" s="1" customFormat="1" ht="36.950000000000003" customHeight="1">
      <c r="B11" s="37"/>
      <c r="E11" s="364" t="s">
        <v>567</v>
      </c>
      <c r="F11" s="363"/>
      <c r="G11" s="363"/>
      <c r="H11" s="363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19</v>
      </c>
      <c r="L13" s="37"/>
    </row>
    <row r="14" spans="2:46" s="1" customFormat="1" ht="12" customHeight="1">
      <c r="B14" s="37"/>
      <c r="D14" s="110" t="s">
        <v>21</v>
      </c>
      <c r="F14" s="16" t="s">
        <v>22</v>
      </c>
      <c r="I14" s="112" t="s">
        <v>23</v>
      </c>
      <c r="J14" s="113" t="str">
        <f>'Rekapitulace stavby'!AN8</f>
        <v>20. 9. 2019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25</v>
      </c>
      <c r="I16" s="112" t="s">
        <v>26</v>
      </c>
      <c r="J16" s="16" t="s">
        <v>27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30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31</v>
      </c>
      <c r="I19" s="112" t="s">
        <v>26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65" t="str">
        <f>'Rekapitulace stavby'!E14</f>
        <v>Vyplň údaj</v>
      </c>
      <c r="F20" s="366"/>
      <c r="G20" s="366"/>
      <c r="H20" s="36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33</v>
      </c>
      <c r="I22" s="112" t="s">
        <v>26</v>
      </c>
      <c r="J22" s="16" t="s">
        <v>34</v>
      </c>
      <c r="L22" s="37"/>
    </row>
    <row r="23" spans="2:12" s="1" customFormat="1" ht="18" customHeight="1">
      <c r="B23" s="37"/>
      <c r="E23" s="16" t="s">
        <v>35</v>
      </c>
      <c r="I23" s="112" t="s">
        <v>29</v>
      </c>
      <c r="J23" s="16" t="s">
        <v>19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37</v>
      </c>
      <c r="I25" s="112" t="s">
        <v>26</v>
      </c>
      <c r="J25" s="16" t="s">
        <v>38</v>
      </c>
      <c r="L25" s="37"/>
    </row>
    <row r="26" spans="2:12" s="1" customFormat="1" ht="18" customHeight="1">
      <c r="B26" s="37"/>
      <c r="E26" s="16" t="s">
        <v>39</v>
      </c>
      <c r="I26" s="112" t="s">
        <v>29</v>
      </c>
      <c r="J26" s="16" t="s">
        <v>40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41</v>
      </c>
      <c r="I28" s="111"/>
      <c r="L28" s="37"/>
    </row>
    <row r="29" spans="2:12" s="7" customFormat="1" ht="16.5" customHeight="1">
      <c r="B29" s="114"/>
      <c r="E29" s="367" t="s">
        <v>19</v>
      </c>
      <c r="F29" s="367"/>
      <c r="G29" s="367"/>
      <c r="H29" s="36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43</v>
      </c>
      <c r="I32" s="111"/>
      <c r="J32" s="118">
        <f>ROUND(J87,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45</v>
      </c>
      <c r="I34" s="120" t="s">
        <v>44</v>
      </c>
      <c r="J34" s="119" t="s">
        <v>46</v>
      </c>
      <c r="L34" s="37"/>
    </row>
    <row r="35" spans="2:12" s="1" customFormat="1" ht="14.45" customHeight="1">
      <c r="B35" s="37"/>
      <c r="D35" s="110" t="s">
        <v>47</v>
      </c>
      <c r="E35" s="110" t="s">
        <v>48</v>
      </c>
      <c r="F35" s="121">
        <f>ROUND((SUM(BE87:BE92)),  2)</f>
        <v>0</v>
      </c>
      <c r="I35" s="122">
        <v>0.21</v>
      </c>
      <c r="J35" s="121">
        <f>ROUND(((SUM(BE87:BE92))*I35),  2)</f>
        <v>0</v>
      </c>
      <c r="L35" s="37"/>
    </row>
    <row r="36" spans="2:12" s="1" customFormat="1" ht="14.45" customHeight="1">
      <c r="B36" s="37"/>
      <c r="E36" s="110" t="s">
        <v>49</v>
      </c>
      <c r="F36" s="121">
        <f>ROUND((SUM(BF87:BF92)),  2)</f>
        <v>0</v>
      </c>
      <c r="I36" s="122">
        <v>0.15</v>
      </c>
      <c r="J36" s="121">
        <f>ROUND(((SUM(BF87:BF92))*I36),  2)</f>
        <v>0</v>
      </c>
      <c r="L36" s="37"/>
    </row>
    <row r="37" spans="2:12" s="1" customFormat="1" ht="14.45" hidden="1" customHeight="1">
      <c r="B37" s="37"/>
      <c r="E37" s="110" t="s">
        <v>50</v>
      </c>
      <c r="F37" s="121">
        <f>ROUND((SUM(BG87:BG92)),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51</v>
      </c>
      <c r="F38" s="121">
        <f>ROUND((SUM(BH87:BH92)),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52</v>
      </c>
      <c r="F39" s="121">
        <f>ROUND((SUM(BI87:BI92)),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53</v>
      </c>
      <c r="E41" s="125"/>
      <c r="F41" s="125"/>
      <c r="G41" s="126" t="s">
        <v>54</v>
      </c>
      <c r="H41" s="127" t="s">
        <v>55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125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68" t="str">
        <f>E7</f>
        <v>Chodník v ulici Kladenská, Velké Přílepy</v>
      </c>
      <c r="F50" s="369"/>
      <c r="G50" s="369"/>
      <c r="H50" s="369"/>
      <c r="I50" s="111"/>
      <c r="J50" s="34"/>
      <c r="K50" s="34"/>
      <c r="L50" s="37"/>
    </row>
    <row r="51" spans="2:47" ht="12" customHeight="1">
      <c r="B51" s="20"/>
      <c r="C51" s="28" t="s">
        <v>121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68" t="s">
        <v>122</v>
      </c>
      <c r="F52" s="336"/>
      <c r="G52" s="336"/>
      <c r="H52" s="336"/>
      <c r="I52" s="111"/>
      <c r="J52" s="34"/>
      <c r="K52" s="34"/>
      <c r="L52" s="37"/>
    </row>
    <row r="53" spans="2:47" s="1" customFormat="1" ht="12" customHeight="1">
      <c r="B53" s="33"/>
      <c r="C53" s="28" t="s">
        <v>123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337" t="str">
        <f>E11</f>
        <v>SO 400 - Vyvolané přeložky elektro a VO - uznatelné</v>
      </c>
      <c r="F54" s="336"/>
      <c r="G54" s="336"/>
      <c r="H54" s="336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21</v>
      </c>
      <c r="D56" s="34"/>
      <c r="E56" s="34"/>
      <c r="F56" s="26" t="str">
        <f>F14</f>
        <v>Velké Přílepy</v>
      </c>
      <c r="G56" s="34"/>
      <c r="H56" s="34"/>
      <c r="I56" s="112" t="s">
        <v>23</v>
      </c>
      <c r="J56" s="54" t="str">
        <f>IF(J14="","",J14)</f>
        <v>20. 9. 2019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25</v>
      </c>
      <c r="D58" s="34"/>
      <c r="E58" s="34"/>
      <c r="F58" s="26" t="str">
        <f>E17</f>
        <v>obec Velké Přílepy, Pražská 162</v>
      </c>
      <c r="G58" s="34"/>
      <c r="H58" s="34"/>
      <c r="I58" s="112" t="s">
        <v>33</v>
      </c>
      <c r="J58" s="31" t="str">
        <f>E23</f>
        <v>Ing. Zdeněk Fiedler, Ostrá 210, 289 22 Lysá n. L.</v>
      </c>
      <c r="K58" s="34"/>
      <c r="L58" s="37"/>
    </row>
    <row r="59" spans="2:47" s="1" customFormat="1" ht="13.7" customHeight="1">
      <c r="B59" s="33"/>
      <c r="C59" s="28" t="s">
        <v>31</v>
      </c>
      <c r="D59" s="34"/>
      <c r="E59" s="34"/>
      <c r="F59" s="26" t="str">
        <f>IF(E20="","",E20)</f>
        <v>Vyplň údaj</v>
      </c>
      <c r="G59" s="34"/>
      <c r="H59" s="34"/>
      <c r="I59" s="112" t="s">
        <v>37</v>
      </c>
      <c r="J59" s="31" t="str">
        <f>E26</f>
        <v>HADRABA,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126</v>
      </c>
      <c r="D61" s="138"/>
      <c r="E61" s="138"/>
      <c r="F61" s="138"/>
      <c r="G61" s="138"/>
      <c r="H61" s="138"/>
      <c r="I61" s="139"/>
      <c r="J61" s="140" t="s">
        <v>127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75</v>
      </c>
      <c r="D63" s="34"/>
      <c r="E63" s="34"/>
      <c r="F63" s="34"/>
      <c r="G63" s="34"/>
      <c r="H63" s="34"/>
      <c r="I63" s="111"/>
      <c r="J63" s="72">
        <f>J87</f>
        <v>0</v>
      </c>
      <c r="K63" s="34"/>
      <c r="L63" s="37"/>
      <c r="AU63" s="16" t="s">
        <v>128</v>
      </c>
    </row>
    <row r="64" spans="2:47" s="8" customFormat="1" ht="24.95" customHeight="1">
      <c r="B64" s="142"/>
      <c r="C64" s="143"/>
      <c r="D64" s="144" t="s">
        <v>568</v>
      </c>
      <c r="E64" s="145"/>
      <c r="F64" s="145"/>
      <c r="G64" s="145"/>
      <c r="H64" s="145"/>
      <c r="I64" s="146"/>
      <c r="J64" s="147">
        <f>J88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569</v>
      </c>
      <c r="E65" s="151"/>
      <c r="F65" s="151"/>
      <c r="G65" s="151"/>
      <c r="H65" s="151"/>
      <c r="I65" s="152"/>
      <c r="J65" s="153">
        <f>J89</f>
        <v>0</v>
      </c>
      <c r="K65" s="93"/>
      <c r="L65" s="154"/>
    </row>
    <row r="66" spans="2:12" s="1" customFormat="1" ht="21.75" customHeight="1">
      <c r="B66" s="33"/>
      <c r="C66" s="34"/>
      <c r="D66" s="34"/>
      <c r="E66" s="34"/>
      <c r="F66" s="34"/>
      <c r="G66" s="34"/>
      <c r="H66" s="34"/>
      <c r="I66" s="111"/>
      <c r="J66" s="34"/>
      <c r="K66" s="34"/>
      <c r="L66" s="37"/>
    </row>
    <row r="67" spans="2:12" s="1" customFormat="1" ht="6.95" customHeight="1">
      <c r="B67" s="45"/>
      <c r="C67" s="46"/>
      <c r="D67" s="46"/>
      <c r="E67" s="46"/>
      <c r="F67" s="46"/>
      <c r="G67" s="46"/>
      <c r="H67" s="46"/>
      <c r="I67" s="133"/>
      <c r="J67" s="46"/>
      <c r="K67" s="46"/>
      <c r="L67" s="37"/>
    </row>
    <row r="71" spans="2:12" s="1" customFormat="1" ht="6.95" customHeight="1">
      <c r="B71" s="47"/>
      <c r="C71" s="48"/>
      <c r="D71" s="48"/>
      <c r="E71" s="48"/>
      <c r="F71" s="48"/>
      <c r="G71" s="48"/>
      <c r="H71" s="48"/>
      <c r="I71" s="136"/>
      <c r="J71" s="48"/>
      <c r="K71" s="48"/>
      <c r="L71" s="37"/>
    </row>
    <row r="72" spans="2:12" s="1" customFormat="1" ht="24.95" customHeight="1">
      <c r="B72" s="33"/>
      <c r="C72" s="22" t="s">
        <v>137</v>
      </c>
      <c r="D72" s="34"/>
      <c r="E72" s="34"/>
      <c r="F72" s="34"/>
      <c r="G72" s="34"/>
      <c r="H72" s="34"/>
      <c r="I72" s="111"/>
      <c r="J72" s="34"/>
      <c r="K72" s="34"/>
      <c r="L72" s="37"/>
    </row>
    <row r="73" spans="2:12" s="1" customFormat="1" ht="6.95" customHeight="1">
      <c r="B73" s="33"/>
      <c r="C73" s="34"/>
      <c r="D73" s="34"/>
      <c r="E73" s="34"/>
      <c r="F73" s="34"/>
      <c r="G73" s="34"/>
      <c r="H73" s="34"/>
      <c r="I73" s="111"/>
      <c r="J73" s="34"/>
      <c r="K73" s="34"/>
      <c r="L73" s="37"/>
    </row>
    <row r="74" spans="2:12" s="1" customFormat="1" ht="12" customHeight="1">
      <c r="B74" s="33"/>
      <c r="C74" s="28" t="s">
        <v>16</v>
      </c>
      <c r="D74" s="34"/>
      <c r="E74" s="34"/>
      <c r="F74" s="34"/>
      <c r="G74" s="34"/>
      <c r="H74" s="34"/>
      <c r="I74" s="111"/>
      <c r="J74" s="34"/>
      <c r="K74" s="34"/>
      <c r="L74" s="37"/>
    </row>
    <row r="75" spans="2:12" s="1" customFormat="1" ht="16.5" customHeight="1">
      <c r="B75" s="33"/>
      <c r="C75" s="34"/>
      <c r="D75" s="34"/>
      <c r="E75" s="368" t="str">
        <f>E7</f>
        <v>Chodník v ulici Kladenská, Velké Přílepy</v>
      </c>
      <c r="F75" s="369"/>
      <c r="G75" s="369"/>
      <c r="H75" s="369"/>
      <c r="I75" s="111"/>
      <c r="J75" s="34"/>
      <c r="K75" s="34"/>
      <c r="L75" s="37"/>
    </row>
    <row r="76" spans="2:12" ht="12" customHeight="1">
      <c r="B76" s="20"/>
      <c r="C76" s="28" t="s">
        <v>121</v>
      </c>
      <c r="D76" s="21"/>
      <c r="E76" s="21"/>
      <c r="F76" s="21"/>
      <c r="G76" s="21"/>
      <c r="H76" s="21"/>
      <c r="J76" s="21"/>
      <c r="K76" s="21"/>
      <c r="L76" s="19"/>
    </row>
    <row r="77" spans="2:12" s="1" customFormat="1" ht="16.5" customHeight="1">
      <c r="B77" s="33"/>
      <c r="C77" s="34"/>
      <c r="D77" s="34"/>
      <c r="E77" s="368" t="s">
        <v>122</v>
      </c>
      <c r="F77" s="336"/>
      <c r="G77" s="336"/>
      <c r="H77" s="336"/>
      <c r="I77" s="111"/>
      <c r="J77" s="34"/>
      <c r="K77" s="34"/>
      <c r="L77" s="37"/>
    </row>
    <row r="78" spans="2:12" s="1" customFormat="1" ht="12" customHeight="1">
      <c r="B78" s="33"/>
      <c r="C78" s="28" t="s">
        <v>123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16.5" customHeight="1">
      <c r="B79" s="33"/>
      <c r="C79" s="34"/>
      <c r="D79" s="34"/>
      <c r="E79" s="337" t="str">
        <f>E11</f>
        <v>SO 400 - Vyvolané přeložky elektro a VO - uznatelné</v>
      </c>
      <c r="F79" s="336"/>
      <c r="G79" s="336"/>
      <c r="H79" s="336"/>
      <c r="I79" s="111"/>
      <c r="J79" s="34"/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1"/>
      <c r="J80" s="34"/>
      <c r="K80" s="34"/>
      <c r="L80" s="37"/>
    </row>
    <row r="81" spans="2:65" s="1" customFormat="1" ht="12" customHeight="1">
      <c r="B81" s="33"/>
      <c r="C81" s="28" t="s">
        <v>21</v>
      </c>
      <c r="D81" s="34"/>
      <c r="E81" s="34"/>
      <c r="F81" s="26" t="str">
        <f>F14</f>
        <v>Velké Přílepy</v>
      </c>
      <c r="G81" s="34"/>
      <c r="H81" s="34"/>
      <c r="I81" s="112" t="s">
        <v>23</v>
      </c>
      <c r="J81" s="54" t="str">
        <f>IF(J14="","",J14)</f>
        <v>20. 9. 2019</v>
      </c>
      <c r="K81" s="34"/>
      <c r="L81" s="37"/>
    </row>
    <row r="82" spans="2:65" s="1" customFormat="1" ht="6.95" customHeight="1">
      <c r="B82" s="33"/>
      <c r="C82" s="34"/>
      <c r="D82" s="34"/>
      <c r="E82" s="34"/>
      <c r="F82" s="34"/>
      <c r="G82" s="34"/>
      <c r="H82" s="34"/>
      <c r="I82" s="111"/>
      <c r="J82" s="34"/>
      <c r="K82" s="34"/>
      <c r="L82" s="37"/>
    </row>
    <row r="83" spans="2:65" s="1" customFormat="1" ht="24.95" customHeight="1">
      <c r="B83" s="33"/>
      <c r="C83" s="28" t="s">
        <v>25</v>
      </c>
      <c r="D83" s="34"/>
      <c r="E83" s="34"/>
      <c r="F83" s="26" t="str">
        <f>E17</f>
        <v>obec Velké Přílepy, Pražská 162</v>
      </c>
      <c r="G83" s="34"/>
      <c r="H83" s="34"/>
      <c r="I83" s="112" t="s">
        <v>33</v>
      </c>
      <c r="J83" s="31" t="str">
        <f>E23</f>
        <v>Ing. Zdeněk Fiedler, Ostrá 210, 289 22 Lysá n. L.</v>
      </c>
      <c r="K83" s="34"/>
      <c r="L83" s="37"/>
    </row>
    <row r="84" spans="2:65" s="1" customFormat="1" ht="13.7" customHeight="1">
      <c r="B84" s="33"/>
      <c r="C84" s="28" t="s">
        <v>31</v>
      </c>
      <c r="D84" s="34"/>
      <c r="E84" s="34"/>
      <c r="F84" s="26" t="str">
        <f>IF(E20="","",E20)</f>
        <v>Vyplň údaj</v>
      </c>
      <c r="G84" s="34"/>
      <c r="H84" s="34"/>
      <c r="I84" s="112" t="s">
        <v>37</v>
      </c>
      <c r="J84" s="31" t="str">
        <f>E26</f>
        <v>HADRABA, s.r.o.</v>
      </c>
      <c r="K84" s="34"/>
      <c r="L84" s="37"/>
    </row>
    <row r="85" spans="2:65" s="1" customFormat="1" ht="10.35" customHeight="1">
      <c r="B85" s="33"/>
      <c r="C85" s="34"/>
      <c r="D85" s="34"/>
      <c r="E85" s="34"/>
      <c r="F85" s="34"/>
      <c r="G85" s="34"/>
      <c r="H85" s="34"/>
      <c r="I85" s="111"/>
      <c r="J85" s="34"/>
      <c r="K85" s="34"/>
      <c r="L85" s="37"/>
    </row>
    <row r="86" spans="2:65" s="10" customFormat="1" ht="29.25" customHeight="1">
      <c r="B86" s="155"/>
      <c r="C86" s="156" t="s">
        <v>138</v>
      </c>
      <c r="D86" s="157" t="s">
        <v>62</v>
      </c>
      <c r="E86" s="157" t="s">
        <v>58</v>
      </c>
      <c r="F86" s="157" t="s">
        <v>59</v>
      </c>
      <c r="G86" s="157" t="s">
        <v>139</v>
      </c>
      <c r="H86" s="157" t="s">
        <v>140</v>
      </c>
      <c r="I86" s="158" t="s">
        <v>141</v>
      </c>
      <c r="J86" s="157" t="s">
        <v>127</v>
      </c>
      <c r="K86" s="159" t="s">
        <v>142</v>
      </c>
      <c r="L86" s="160"/>
      <c r="M86" s="63" t="s">
        <v>19</v>
      </c>
      <c r="N86" s="64" t="s">
        <v>47</v>
      </c>
      <c r="O86" s="64" t="s">
        <v>143</v>
      </c>
      <c r="P86" s="64" t="s">
        <v>144</v>
      </c>
      <c r="Q86" s="64" t="s">
        <v>145</v>
      </c>
      <c r="R86" s="64" t="s">
        <v>146</v>
      </c>
      <c r="S86" s="64" t="s">
        <v>147</v>
      </c>
      <c r="T86" s="65" t="s">
        <v>148</v>
      </c>
    </row>
    <row r="87" spans="2:65" s="1" customFormat="1" ht="22.9" customHeight="1">
      <c r="B87" s="33"/>
      <c r="C87" s="70" t="s">
        <v>149</v>
      </c>
      <c r="D87" s="34"/>
      <c r="E87" s="34"/>
      <c r="F87" s="34"/>
      <c r="G87" s="34"/>
      <c r="H87" s="34"/>
      <c r="I87" s="111"/>
      <c r="J87" s="161">
        <f>BK87</f>
        <v>0</v>
      </c>
      <c r="K87" s="34"/>
      <c r="L87" s="37"/>
      <c r="M87" s="66"/>
      <c r="N87" s="67"/>
      <c r="O87" s="67"/>
      <c r="P87" s="162">
        <f>P88</f>
        <v>0</v>
      </c>
      <c r="Q87" s="67"/>
      <c r="R87" s="162">
        <f>R88</f>
        <v>0</v>
      </c>
      <c r="S87" s="67"/>
      <c r="T87" s="163">
        <f>T88</f>
        <v>0</v>
      </c>
      <c r="AT87" s="16" t="s">
        <v>76</v>
      </c>
      <c r="AU87" s="16" t="s">
        <v>128</v>
      </c>
      <c r="BK87" s="164">
        <f>BK88</f>
        <v>0</v>
      </c>
    </row>
    <row r="88" spans="2:65" s="11" customFormat="1" ht="25.9" customHeight="1">
      <c r="B88" s="165"/>
      <c r="C88" s="166"/>
      <c r="D88" s="167" t="s">
        <v>76</v>
      </c>
      <c r="E88" s="168" t="s">
        <v>230</v>
      </c>
      <c r="F88" s="168" t="s">
        <v>570</v>
      </c>
      <c r="G88" s="166"/>
      <c r="H88" s="166"/>
      <c r="I88" s="169"/>
      <c r="J88" s="170">
        <f>BK88</f>
        <v>0</v>
      </c>
      <c r="K88" s="166"/>
      <c r="L88" s="171"/>
      <c r="M88" s="172"/>
      <c r="N88" s="173"/>
      <c r="O88" s="173"/>
      <c r="P88" s="174">
        <f>P89</f>
        <v>0</v>
      </c>
      <c r="Q88" s="173"/>
      <c r="R88" s="174">
        <f>R89</f>
        <v>0</v>
      </c>
      <c r="S88" s="173"/>
      <c r="T88" s="175">
        <f>T89</f>
        <v>0</v>
      </c>
      <c r="AR88" s="176" t="s">
        <v>163</v>
      </c>
      <c r="AT88" s="177" t="s">
        <v>76</v>
      </c>
      <c r="AU88" s="177" t="s">
        <v>77</v>
      </c>
      <c r="AY88" s="176" t="s">
        <v>152</v>
      </c>
      <c r="BK88" s="178">
        <f>BK89</f>
        <v>0</v>
      </c>
    </row>
    <row r="89" spans="2:65" s="11" customFormat="1" ht="22.9" customHeight="1">
      <c r="B89" s="165"/>
      <c r="C89" s="166"/>
      <c r="D89" s="167" t="s">
        <v>76</v>
      </c>
      <c r="E89" s="179" t="s">
        <v>571</v>
      </c>
      <c r="F89" s="179" t="s">
        <v>572</v>
      </c>
      <c r="G89" s="166"/>
      <c r="H89" s="166"/>
      <c r="I89" s="169"/>
      <c r="J89" s="180">
        <f>BK89</f>
        <v>0</v>
      </c>
      <c r="K89" s="166"/>
      <c r="L89" s="171"/>
      <c r="M89" s="172"/>
      <c r="N89" s="173"/>
      <c r="O89" s="173"/>
      <c r="P89" s="174">
        <f>SUM(P90:P92)</f>
        <v>0</v>
      </c>
      <c r="Q89" s="173"/>
      <c r="R89" s="174">
        <f>SUM(R90:R92)</f>
        <v>0</v>
      </c>
      <c r="S89" s="173"/>
      <c r="T89" s="175">
        <f>SUM(T90:T92)</f>
        <v>0</v>
      </c>
      <c r="AR89" s="176" t="s">
        <v>163</v>
      </c>
      <c r="AT89" s="177" t="s">
        <v>76</v>
      </c>
      <c r="AU89" s="177" t="s">
        <v>84</v>
      </c>
      <c r="AY89" s="176" t="s">
        <v>152</v>
      </c>
      <c r="BK89" s="178">
        <f>SUM(BK90:BK92)</f>
        <v>0</v>
      </c>
    </row>
    <row r="90" spans="2:65" s="1" customFormat="1" ht="16.5" customHeight="1">
      <c r="B90" s="33"/>
      <c r="C90" s="181" t="s">
        <v>184</v>
      </c>
      <c r="D90" s="181" t="s">
        <v>154</v>
      </c>
      <c r="E90" s="182" t="s">
        <v>573</v>
      </c>
      <c r="F90" s="183" t="s">
        <v>574</v>
      </c>
      <c r="G90" s="184" t="s">
        <v>575</v>
      </c>
      <c r="H90" s="185">
        <v>1</v>
      </c>
      <c r="I90" s="186"/>
      <c r="J90" s="187">
        <f>ROUND(I90*H90,2)</f>
        <v>0</v>
      </c>
      <c r="K90" s="183" t="s">
        <v>19</v>
      </c>
      <c r="L90" s="37"/>
      <c r="M90" s="188" t="s">
        <v>19</v>
      </c>
      <c r="N90" s="189" t="s">
        <v>48</v>
      </c>
      <c r="O90" s="59"/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AR90" s="16" t="s">
        <v>576</v>
      </c>
      <c r="AT90" s="16" t="s">
        <v>154</v>
      </c>
      <c r="AU90" s="16" t="s">
        <v>86</v>
      </c>
      <c r="AY90" s="16" t="s">
        <v>152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6" t="s">
        <v>84</v>
      </c>
      <c r="BK90" s="192">
        <f>ROUND(I90*H90,2)</f>
        <v>0</v>
      </c>
      <c r="BL90" s="16" t="s">
        <v>576</v>
      </c>
      <c r="BM90" s="16" t="s">
        <v>577</v>
      </c>
    </row>
    <row r="91" spans="2:65" s="1" customFormat="1" ht="16.5" customHeight="1">
      <c r="B91" s="33"/>
      <c r="C91" s="181" t="s">
        <v>178</v>
      </c>
      <c r="D91" s="181" t="s">
        <v>154</v>
      </c>
      <c r="E91" s="182" t="s">
        <v>578</v>
      </c>
      <c r="F91" s="183" t="s">
        <v>579</v>
      </c>
      <c r="G91" s="184" t="s">
        <v>575</v>
      </c>
      <c r="H91" s="185">
        <v>1</v>
      </c>
      <c r="I91" s="186"/>
      <c r="J91" s="187">
        <f>ROUND(I91*H91,2)</f>
        <v>0</v>
      </c>
      <c r="K91" s="183" t="s">
        <v>19</v>
      </c>
      <c r="L91" s="37"/>
      <c r="M91" s="188" t="s">
        <v>19</v>
      </c>
      <c r="N91" s="189" t="s">
        <v>48</v>
      </c>
      <c r="O91" s="59"/>
      <c r="P91" s="190">
        <f>O91*H91</f>
        <v>0</v>
      </c>
      <c r="Q91" s="190">
        <v>0</v>
      </c>
      <c r="R91" s="190">
        <f>Q91*H91</f>
        <v>0</v>
      </c>
      <c r="S91" s="190">
        <v>0</v>
      </c>
      <c r="T91" s="191">
        <f>S91*H91</f>
        <v>0</v>
      </c>
      <c r="AR91" s="16" t="s">
        <v>576</v>
      </c>
      <c r="AT91" s="16" t="s">
        <v>154</v>
      </c>
      <c r="AU91" s="16" t="s">
        <v>86</v>
      </c>
      <c r="AY91" s="16" t="s">
        <v>152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6" t="s">
        <v>84</v>
      </c>
      <c r="BK91" s="192">
        <f>ROUND(I91*H91,2)</f>
        <v>0</v>
      </c>
      <c r="BL91" s="16" t="s">
        <v>576</v>
      </c>
      <c r="BM91" s="16" t="s">
        <v>580</v>
      </c>
    </row>
    <row r="92" spans="2:65" s="1" customFormat="1" ht="16.5" customHeight="1">
      <c r="B92" s="33"/>
      <c r="C92" s="181" t="s">
        <v>163</v>
      </c>
      <c r="D92" s="181" t="s">
        <v>154</v>
      </c>
      <c r="E92" s="182" t="s">
        <v>581</v>
      </c>
      <c r="F92" s="183" t="s">
        <v>582</v>
      </c>
      <c r="G92" s="184" t="s">
        <v>575</v>
      </c>
      <c r="H92" s="185">
        <v>3</v>
      </c>
      <c r="I92" s="186"/>
      <c r="J92" s="187">
        <f>ROUND(I92*H92,2)</f>
        <v>0</v>
      </c>
      <c r="K92" s="183" t="s">
        <v>19</v>
      </c>
      <c r="L92" s="37"/>
      <c r="M92" s="226" t="s">
        <v>19</v>
      </c>
      <c r="N92" s="227" t="s">
        <v>48</v>
      </c>
      <c r="O92" s="228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16" t="s">
        <v>576</v>
      </c>
      <c r="AT92" s="16" t="s">
        <v>154</v>
      </c>
      <c r="AU92" s="16" t="s">
        <v>86</v>
      </c>
      <c r="AY92" s="16" t="s">
        <v>152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6" t="s">
        <v>84</v>
      </c>
      <c r="BK92" s="192">
        <f>ROUND(I92*H92,2)</f>
        <v>0</v>
      </c>
      <c r="BL92" s="16" t="s">
        <v>576</v>
      </c>
      <c r="BM92" s="16" t="s">
        <v>583</v>
      </c>
    </row>
    <row r="93" spans="2:65" s="1" customFormat="1" ht="6.95" customHeight="1">
      <c r="B93" s="45"/>
      <c r="C93" s="46"/>
      <c r="D93" s="46"/>
      <c r="E93" s="46"/>
      <c r="F93" s="46"/>
      <c r="G93" s="46"/>
      <c r="H93" s="46"/>
      <c r="I93" s="133"/>
      <c r="J93" s="46"/>
      <c r="K93" s="46"/>
      <c r="L93" s="37"/>
    </row>
  </sheetData>
  <sheetProtection algorithmName="SHA-512" hashValue="DXJ0WHtX/ONLab57rG3Om2NysCOTrKetU8YMR//VfJnJH3YE2YQU2zN1fKGSTCllrTh4zLeMg+N4FN7wqcIjKg==" saltValue="E+EbFX/Hae0ZkLvwpczejEzdg/uYogxyZFe5++IStIrLbpqQeWF7sEFzC4n9L5GTQ+fgVwexvPBWTfeBjs9ptA==" spinCount="100000" sheet="1" objects="1" scenarios="1" formatColumns="0" formatRows="0" autoFilter="0"/>
  <autoFilter ref="C86:K92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4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6" t="s">
        <v>100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86</v>
      </c>
    </row>
    <row r="4" spans="2:46" ht="24.95" customHeight="1">
      <c r="B4" s="19"/>
      <c r="D4" s="109" t="s">
        <v>120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361" t="str">
        <f>'Rekapitulace stavby'!K6</f>
        <v>Chodník v ulici Kladenská, Velké Přílepy</v>
      </c>
      <c r="F7" s="362"/>
      <c r="G7" s="362"/>
      <c r="H7" s="362"/>
      <c r="L7" s="19"/>
    </row>
    <row r="8" spans="2:46" ht="12" customHeight="1">
      <c r="B8" s="19"/>
      <c r="D8" s="110" t="s">
        <v>121</v>
      </c>
      <c r="L8" s="19"/>
    </row>
    <row r="9" spans="2:46" s="1" customFormat="1" ht="16.5" customHeight="1">
      <c r="B9" s="37"/>
      <c r="E9" s="361" t="s">
        <v>122</v>
      </c>
      <c r="F9" s="363"/>
      <c r="G9" s="363"/>
      <c r="H9" s="363"/>
      <c r="I9" s="111"/>
      <c r="L9" s="37"/>
    </row>
    <row r="10" spans="2:46" s="1" customFormat="1" ht="12" customHeight="1">
      <c r="B10" s="37"/>
      <c r="D10" s="110" t="s">
        <v>123</v>
      </c>
      <c r="I10" s="111"/>
      <c r="L10" s="37"/>
    </row>
    <row r="11" spans="2:46" s="1" customFormat="1" ht="36.950000000000003" customHeight="1">
      <c r="B11" s="37"/>
      <c r="E11" s="364" t="s">
        <v>584</v>
      </c>
      <c r="F11" s="363"/>
      <c r="G11" s="363"/>
      <c r="H11" s="363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19</v>
      </c>
      <c r="L13" s="37"/>
    </row>
    <row r="14" spans="2:46" s="1" customFormat="1" ht="12" customHeight="1">
      <c r="B14" s="37"/>
      <c r="D14" s="110" t="s">
        <v>21</v>
      </c>
      <c r="F14" s="16" t="s">
        <v>22</v>
      </c>
      <c r="I14" s="112" t="s">
        <v>23</v>
      </c>
      <c r="J14" s="113" t="str">
        <f>'Rekapitulace stavby'!AN8</f>
        <v>20. 9. 2019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25</v>
      </c>
      <c r="I16" s="112" t="s">
        <v>26</v>
      </c>
      <c r="J16" s="16" t="s">
        <v>27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30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31</v>
      </c>
      <c r="I19" s="112" t="s">
        <v>26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65" t="str">
        <f>'Rekapitulace stavby'!E14</f>
        <v>Vyplň údaj</v>
      </c>
      <c r="F20" s="366"/>
      <c r="G20" s="366"/>
      <c r="H20" s="36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33</v>
      </c>
      <c r="I22" s="112" t="s">
        <v>26</v>
      </c>
      <c r="J22" s="16" t="s">
        <v>34</v>
      </c>
      <c r="L22" s="37"/>
    </row>
    <row r="23" spans="2:12" s="1" customFormat="1" ht="18" customHeight="1">
      <c r="B23" s="37"/>
      <c r="E23" s="16" t="s">
        <v>35</v>
      </c>
      <c r="I23" s="112" t="s">
        <v>29</v>
      </c>
      <c r="J23" s="16" t="s">
        <v>19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37</v>
      </c>
      <c r="I25" s="112" t="s">
        <v>26</v>
      </c>
      <c r="J25" s="16" t="s">
        <v>38</v>
      </c>
      <c r="L25" s="37"/>
    </row>
    <row r="26" spans="2:12" s="1" customFormat="1" ht="18" customHeight="1">
      <c r="B26" s="37"/>
      <c r="E26" s="16" t="s">
        <v>39</v>
      </c>
      <c r="I26" s="112" t="s">
        <v>29</v>
      </c>
      <c r="J26" s="16" t="s">
        <v>40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41</v>
      </c>
      <c r="I28" s="111"/>
      <c r="L28" s="37"/>
    </row>
    <row r="29" spans="2:12" s="7" customFormat="1" ht="16.5" customHeight="1">
      <c r="B29" s="114"/>
      <c r="E29" s="367" t="s">
        <v>19</v>
      </c>
      <c r="F29" s="367"/>
      <c r="G29" s="367"/>
      <c r="H29" s="36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43</v>
      </c>
      <c r="I32" s="111"/>
      <c r="J32" s="118">
        <f>ROUND(J90,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45</v>
      </c>
      <c r="I34" s="120" t="s">
        <v>44</v>
      </c>
      <c r="J34" s="119" t="s">
        <v>46</v>
      </c>
      <c r="L34" s="37"/>
    </row>
    <row r="35" spans="2:12" s="1" customFormat="1" ht="14.45" customHeight="1">
      <c r="B35" s="37"/>
      <c r="D35" s="110" t="s">
        <v>47</v>
      </c>
      <c r="E35" s="110" t="s">
        <v>48</v>
      </c>
      <c r="F35" s="121">
        <f>ROUND((SUM(BE90:BE133)),  2)</f>
        <v>0</v>
      </c>
      <c r="I35" s="122">
        <v>0.21</v>
      </c>
      <c r="J35" s="121">
        <f>ROUND(((SUM(BE90:BE133))*I35),  2)</f>
        <v>0</v>
      </c>
      <c r="L35" s="37"/>
    </row>
    <row r="36" spans="2:12" s="1" customFormat="1" ht="14.45" customHeight="1">
      <c r="B36" s="37"/>
      <c r="E36" s="110" t="s">
        <v>49</v>
      </c>
      <c r="F36" s="121">
        <f>ROUND((SUM(BF90:BF133)),  2)</f>
        <v>0</v>
      </c>
      <c r="I36" s="122">
        <v>0.15</v>
      </c>
      <c r="J36" s="121">
        <f>ROUND(((SUM(BF90:BF133))*I36),  2)</f>
        <v>0</v>
      </c>
      <c r="L36" s="37"/>
    </row>
    <row r="37" spans="2:12" s="1" customFormat="1" ht="14.45" hidden="1" customHeight="1">
      <c r="B37" s="37"/>
      <c r="E37" s="110" t="s">
        <v>50</v>
      </c>
      <c r="F37" s="121">
        <f>ROUND((SUM(BG90:BG133)),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51</v>
      </c>
      <c r="F38" s="121">
        <f>ROUND((SUM(BH90:BH133)),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52</v>
      </c>
      <c r="F39" s="121">
        <f>ROUND((SUM(BI90:BI133)),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53</v>
      </c>
      <c r="E41" s="125"/>
      <c r="F41" s="125"/>
      <c r="G41" s="126" t="s">
        <v>54</v>
      </c>
      <c r="H41" s="127" t="s">
        <v>55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125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68" t="str">
        <f>E7</f>
        <v>Chodník v ulici Kladenská, Velké Přílepy</v>
      </c>
      <c r="F50" s="369"/>
      <c r="G50" s="369"/>
      <c r="H50" s="369"/>
      <c r="I50" s="111"/>
      <c r="J50" s="34"/>
      <c r="K50" s="34"/>
      <c r="L50" s="37"/>
    </row>
    <row r="51" spans="2:47" ht="12" customHeight="1">
      <c r="B51" s="20"/>
      <c r="C51" s="28" t="s">
        <v>121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68" t="s">
        <v>122</v>
      </c>
      <c r="F52" s="336"/>
      <c r="G52" s="336"/>
      <c r="H52" s="336"/>
      <c r="I52" s="111"/>
      <c r="J52" s="34"/>
      <c r="K52" s="34"/>
      <c r="L52" s="37"/>
    </row>
    <row r="53" spans="2:47" s="1" customFormat="1" ht="12" customHeight="1">
      <c r="B53" s="33"/>
      <c r="C53" s="28" t="s">
        <v>123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337" t="str">
        <f>E11</f>
        <v>SO 401a - Veřejné osvětlení - uznatelné</v>
      </c>
      <c r="F54" s="336"/>
      <c r="G54" s="336"/>
      <c r="H54" s="336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21</v>
      </c>
      <c r="D56" s="34"/>
      <c r="E56" s="34"/>
      <c r="F56" s="26" t="str">
        <f>F14</f>
        <v>Velké Přílepy</v>
      </c>
      <c r="G56" s="34"/>
      <c r="H56" s="34"/>
      <c r="I56" s="112" t="s">
        <v>23</v>
      </c>
      <c r="J56" s="54" t="str">
        <f>IF(J14="","",J14)</f>
        <v>20. 9. 2019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25</v>
      </c>
      <c r="D58" s="34"/>
      <c r="E58" s="34"/>
      <c r="F58" s="26" t="str">
        <f>E17</f>
        <v>obec Velké Přílepy, Pražská 162</v>
      </c>
      <c r="G58" s="34"/>
      <c r="H58" s="34"/>
      <c r="I58" s="112" t="s">
        <v>33</v>
      </c>
      <c r="J58" s="31" t="str">
        <f>E23</f>
        <v>Ing. Zdeněk Fiedler, Ostrá 210, 289 22 Lysá n. L.</v>
      </c>
      <c r="K58" s="34"/>
      <c r="L58" s="37"/>
    </row>
    <row r="59" spans="2:47" s="1" customFormat="1" ht="13.7" customHeight="1">
      <c r="B59" s="33"/>
      <c r="C59" s="28" t="s">
        <v>31</v>
      </c>
      <c r="D59" s="34"/>
      <c r="E59" s="34"/>
      <c r="F59" s="26" t="str">
        <f>IF(E20="","",E20)</f>
        <v>Vyplň údaj</v>
      </c>
      <c r="G59" s="34"/>
      <c r="H59" s="34"/>
      <c r="I59" s="112" t="s">
        <v>37</v>
      </c>
      <c r="J59" s="31" t="str">
        <f>E26</f>
        <v>HADRABA,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126</v>
      </c>
      <c r="D61" s="138"/>
      <c r="E61" s="138"/>
      <c r="F61" s="138"/>
      <c r="G61" s="138"/>
      <c r="H61" s="138"/>
      <c r="I61" s="139"/>
      <c r="J61" s="140" t="s">
        <v>127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75</v>
      </c>
      <c r="D63" s="34"/>
      <c r="E63" s="34"/>
      <c r="F63" s="34"/>
      <c r="G63" s="34"/>
      <c r="H63" s="34"/>
      <c r="I63" s="111"/>
      <c r="J63" s="72">
        <f>J90</f>
        <v>0</v>
      </c>
      <c r="K63" s="34"/>
      <c r="L63" s="37"/>
      <c r="AU63" s="16" t="s">
        <v>128</v>
      </c>
    </row>
    <row r="64" spans="2:47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J91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J92</f>
        <v>0</v>
      </c>
      <c r="K65" s="93"/>
      <c r="L65" s="154"/>
    </row>
    <row r="66" spans="2:12" s="8" customFormat="1" ht="24.95" customHeight="1">
      <c r="B66" s="142"/>
      <c r="C66" s="143"/>
      <c r="D66" s="144" t="s">
        <v>568</v>
      </c>
      <c r="E66" s="145"/>
      <c r="F66" s="145"/>
      <c r="G66" s="145"/>
      <c r="H66" s="145"/>
      <c r="I66" s="146"/>
      <c r="J66" s="147">
        <f>J107</f>
        <v>0</v>
      </c>
      <c r="K66" s="143"/>
      <c r="L66" s="148"/>
    </row>
    <row r="67" spans="2:12" s="9" customFormat="1" ht="19.899999999999999" customHeight="1">
      <c r="B67" s="149"/>
      <c r="C67" s="93"/>
      <c r="D67" s="150" t="s">
        <v>569</v>
      </c>
      <c r="E67" s="151"/>
      <c r="F67" s="151"/>
      <c r="G67" s="151"/>
      <c r="H67" s="151"/>
      <c r="I67" s="152"/>
      <c r="J67" s="153">
        <f>J108</f>
        <v>0</v>
      </c>
      <c r="K67" s="93"/>
      <c r="L67" s="154"/>
    </row>
    <row r="68" spans="2:12" s="9" customFormat="1" ht="19.899999999999999" customHeight="1">
      <c r="B68" s="149"/>
      <c r="C68" s="93"/>
      <c r="D68" s="150" t="s">
        <v>585</v>
      </c>
      <c r="E68" s="151"/>
      <c r="F68" s="151"/>
      <c r="G68" s="151"/>
      <c r="H68" s="151"/>
      <c r="I68" s="152"/>
      <c r="J68" s="153">
        <f>J127</f>
        <v>0</v>
      </c>
      <c r="K68" s="93"/>
      <c r="L68" s="154"/>
    </row>
    <row r="69" spans="2:12" s="1" customFormat="1" ht="21.75" customHeight="1">
      <c r="B69" s="33"/>
      <c r="C69" s="34"/>
      <c r="D69" s="34"/>
      <c r="E69" s="34"/>
      <c r="F69" s="34"/>
      <c r="G69" s="34"/>
      <c r="H69" s="34"/>
      <c r="I69" s="111"/>
      <c r="J69" s="34"/>
      <c r="K69" s="34"/>
      <c r="L69" s="37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133"/>
      <c r="J70" s="46"/>
      <c r="K70" s="46"/>
      <c r="L70" s="37"/>
    </row>
    <row r="74" spans="2:12" s="1" customFormat="1" ht="6.95" customHeight="1">
      <c r="B74" s="47"/>
      <c r="C74" s="48"/>
      <c r="D74" s="48"/>
      <c r="E74" s="48"/>
      <c r="F74" s="48"/>
      <c r="G74" s="48"/>
      <c r="H74" s="48"/>
      <c r="I74" s="136"/>
      <c r="J74" s="48"/>
      <c r="K74" s="48"/>
      <c r="L74" s="37"/>
    </row>
    <row r="75" spans="2:12" s="1" customFormat="1" ht="24.95" customHeight="1">
      <c r="B75" s="33"/>
      <c r="C75" s="22" t="s">
        <v>137</v>
      </c>
      <c r="D75" s="34"/>
      <c r="E75" s="34"/>
      <c r="F75" s="34"/>
      <c r="G75" s="34"/>
      <c r="H75" s="34"/>
      <c r="I75" s="111"/>
      <c r="J75" s="34"/>
      <c r="K75" s="34"/>
      <c r="L75" s="37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11"/>
      <c r="J76" s="34"/>
      <c r="K76" s="34"/>
      <c r="L76" s="37"/>
    </row>
    <row r="77" spans="2:12" s="1" customFormat="1" ht="12" customHeight="1">
      <c r="B77" s="33"/>
      <c r="C77" s="28" t="s">
        <v>16</v>
      </c>
      <c r="D77" s="34"/>
      <c r="E77" s="34"/>
      <c r="F77" s="34"/>
      <c r="G77" s="34"/>
      <c r="H77" s="34"/>
      <c r="I77" s="111"/>
      <c r="J77" s="34"/>
      <c r="K77" s="34"/>
      <c r="L77" s="37"/>
    </row>
    <row r="78" spans="2:12" s="1" customFormat="1" ht="16.5" customHeight="1">
      <c r="B78" s="33"/>
      <c r="C78" s="34"/>
      <c r="D78" s="34"/>
      <c r="E78" s="368" t="str">
        <f>E7</f>
        <v>Chodník v ulici Kladenská, Velké Přílepy</v>
      </c>
      <c r="F78" s="369"/>
      <c r="G78" s="369"/>
      <c r="H78" s="369"/>
      <c r="I78" s="111"/>
      <c r="J78" s="34"/>
      <c r="K78" s="34"/>
      <c r="L78" s="37"/>
    </row>
    <row r="79" spans="2:12" ht="12" customHeight="1">
      <c r="B79" s="20"/>
      <c r="C79" s="28" t="s">
        <v>121</v>
      </c>
      <c r="D79" s="21"/>
      <c r="E79" s="21"/>
      <c r="F79" s="21"/>
      <c r="G79" s="21"/>
      <c r="H79" s="21"/>
      <c r="J79" s="21"/>
      <c r="K79" s="21"/>
      <c r="L79" s="19"/>
    </row>
    <row r="80" spans="2:12" s="1" customFormat="1" ht="16.5" customHeight="1">
      <c r="B80" s="33"/>
      <c r="C80" s="34"/>
      <c r="D80" s="34"/>
      <c r="E80" s="368" t="s">
        <v>122</v>
      </c>
      <c r="F80" s="336"/>
      <c r="G80" s="336"/>
      <c r="H80" s="336"/>
      <c r="I80" s="111"/>
      <c r="J80" s="34"/>
      <c r="K80" s="34"/>
      <c r="L80" s="37"/>
    </row>
    <row r="81" spans="2:65" s="1" customFormat="1" ht="12" customHeight="1">
      <c r="B81" s="33"/>
      <c r="C81" s="28" t="s">
        <v>123</v>
      </c>
      <c r="D81" s="34"/>
      <c r="E81" s="34"/>
      <c r="F81" s="34"/>
      <c r="G81" s="34"/>
      <c r="H81" s="34"/>
      <c r="I81" s="111"/>
      <c r="J81" s="34"/>
      <c r="K81" s="34"/>
      <c r="L81" s="37"/>
    </row>
    <row r="82" spans="2:65" s="1" customFormat="1" ht="16.5" customHeight="1">
      <c r="B82" s="33"/>
      <c r="C82" s="34"/>
      <c r="D82" s="34"/>
      <c r="E82" s="337" t="str">
        <f>E11</f>
        <v>SO 401a - Veřejné osvětlení - uznatelné</v>
      </c>
      <c r="F82" s="336"/>
      <c r="G82" s="336"/>
      <c r="H82" s="336"/>
      <c r="I82" s="111"/>
      <c r="J82" s="34"/>
      <c r="K82" s="34"/>
      <c r="L82" s="37"/>
    </row>
    <row r="83" spans="2:65" s="1" customFormat="1" ht="6.95" customHeight="1">
      <c r="B83" s="33"/>
      <c r="C83" s="34"/>
      <c r="D83" s="34"/>
      <c r="E83" s="34"/>
      <c r="F83" s="34"/>
      <c r="G83" s="34"/>
      <c r="H83" s="34"/>
      <c r="I83" s="111"/>
      <c r="J83" s="34"/>
      <c r="K83" s="34"/>
      <c r="L83" s="37"/>
    </row>
    <row r="84" spans="2:65" s="1" customFormat="1" ht="12" customHeight="1">
      <c r="B84" s="33"/>
      <c r="C84" s="28" t="s">
        <v>21</v>
      </c>
      <c r="D84" s="34"/>
      <c r="E84" s="34"/>
      <c r="F84" s="26" t="str">
        <f>F14</f>
        <v>Velké Přílepy</v>
      </c>
      <c r="G84" s="34"/>
      <c r="H84" s="34"/>
      <c r="I84" s="112" t="s">
        <v>23</v>
      </c>
      <c r="J84" s="54" t="str">
        <f>IF(J14="","",J14)</f>
        <v>20. 9. 2019</v>
      </c>
      <c r="K84" s="34"/>
      <c r="L84" s="37"/>
    </row>
    <row r="85" spans="2:65" s="1" customFormat="1" ht="6.95" customHeight="1">
      <c r="B85" s="33"/>
      <c r="C85" s="34"/>
      <c r="D85" s="34"/>
      <c r="E85" s="34"/>
      <c r="F85" s="34"/>
      <c r="G85" s="34"/>
      <c r="H85" s="34"/>
      <c r="I85" s="111"/>
      <c r="J85" s="34"/>
      <c r="K85" s="34"/>
      <c r="L85" s="37"/>
    </row>
    <row r="86" spans="2:65" s="1" customFormat="1" ht="24.95" customHeight="1">
      <c r="B86" s="33"/>
      <c r="C86" s="28" t="s">
        <v>25</v>
      </c>
      <c r="D86" s="34"/>
      <c r="E86" s="34"/>
      <c r="F86" s="26" t="str">
        <f>E17</f>
        <v>obec Velké Přílepy, Pražská 162</v>
      </c>
      <c r="G86" s="34"/>
      <c r="H86" s="34"/>
      <c r="I86" s="112" t="s">
        <v>33</v>
      </c>
      <c r="J86" s="31" t="str">
        <f>E23</f>
        <v>Ing. Zdeněk Fiedler, Ostrá 210, 289 22 Lysá n. L.</v>
      </c>
      <c r="K86" s="34"/>
      <c r="L86" s="37"/>
    </row>
    <row r="87" spans="2:65" s="1" customFormat="1" ht="13.7" customHeight="1">
      <c r="B87" s="33"/>
      <c r="C87" s="28" t="s">
        <v>31</v>
      </c>
      <c r="D87" s="34"/>
      <c r="E87" s="34"/>
      <c r="F87" s="26" t="str">
        <f>IF(E20="","",E20)</f>
        <v>Vyplň údaj</v>
      </c>
      <c r="G87" s="34"/>
      <c r="H87" s="34"/>
      <c r="I87" s="112" t="s">
        <v>37</v>
      </c>
      <c r="J87" s="31" t="str">
        <f>E26</f>
        <v>HADRABA, s.r.o.</v>
      </c>
      <c r="K87" s="34"/>
      <c r="L87" s="37"/>
    </row>
    <row r="88" spans="2:65" s="1" customFormat="1" ht="10.3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65" s="10" customFormat="1" ht="29.25" customHeight="1">
      <c r="B89" s="155"/>
      <c r="C89" s="156" t="s">
        <v>138</v>
      </c>
      <c r="D89" s="157" t="s">
        <v>62</v>
      </c>
      <c r="E89" s="157" t="s">
        <v>58</v>
      </c>
      <c r="F89" s="157" t="s">
        <v>59</v>
      </c>
      <c r="G89" s="157" t="s">
        <v>139</v>
      </c>
      <c r="H89" s="157" t="s">
        <v>140</v>
      </c>
      <c r="I89" s="158" t="s">
        <v>141</v>
      </c>
      <c r="J89" s="157" t="s">
        <v>127</v>
      </c>
      <c r="K89" s="159" t="s">
        <v>142</v>
      </c>
      <c r="L89" s="160"/>
      <c r="M89" s="63" t="s">
        <v>19</v>
      </c>
      <c r="N89" s="64" t="s">
        <v>47</v>
      </c>
      <c r="O89" s="64" t="s">
        <v>143</v>
      </c>
      <c r="P89" s="64" t="s">
        <v>144</v>
      </c>
      <c r="Q89" s="64" t="s">
        <v>145</v>
      </c>
      <c r="R89" s="64" t="s">
        <v>146</v>
      </c>
      <c r="S89" s="64" t="s">
        <v>147</v>
      </c>
      <c r="T89" s="65" t="s">
        <v>148</v>
      </c>
    </row>
    <row r="90" spans="2:65" s="1" customFormat="1" ht="22.9" customHeight="1">
      <c r="B90" s="33"/>
      <c r="C90" s="70" t="s">
        <v>149</v>
      </c>
      <c r="D90" s="34"/>
      <c r="E90" s="34"/>
      <c r="F90" s="34"/>
      <c r="G90" s="34"/>
      <c r="H90" s="34"/>
      <c r="I90" s="111"/>
      <c r="J90" s="161">
        <f>BK90</f>
        <v>0</v>
      </c>
      <c r="K90" s="34"/>
      <c r="L90" s="37"/>
      <c r="M90" s="66"/>
      <c r="N90" s="67"/>
      <c r="O90" s="67"/>
      <c r="P90" s="162">
        <f>P91+P107</f>
        <v>0</v>
      </c>
      <c r="Q90" s="67"/>
      <c r="R90" s="162">
        <f>R91+R107</f>
        <v>10.294417080000001</v>
      </c>
      <c r="S90" s="67"/>
      <c r="T90" s="163">
        <f>T91+T107</f>
        <v>0</v>
      </c>
      <c r="AT90" s="16" t="s">
        <v>76</v>
      </c>
      <c r="AU90" s="16" t="s">
        <v>128</v>
      </c>
      <c r="BK90" s="164">
        <f>BK91+BK107</f>
        <v>0</v>
      </c>
    </row>
    <row r="91" spans="2:65" s="11" customFormat="1" ht="25.9" customHeight="1">
      <c r="B91" s="165"/>
      <c r="C91" s="166"/>
      <c r="D91" s="167" t="s">
        <v>76</v>
      </c>
      <c r="E91" s="168" t="s">
        <v>150</v>
      </c>
      <c r="F91" s="168" t="s">
        <v>151</v>
      </c>
      <c r="G91" s="166"/>
      <c r="H91" s="166"/>
      <c r="I91" s="169"/>
      <c r="J91" s="170">
        <f>BK91</f>
        <v>0</v>
      </c>
      <c r="K91" s="166"/>
      <c r="L91" s="171"/>
      <c r="M91" s="172"/>
      <c r="N91" s="173"/>
      <c r="O91" s="173"/>
      <c r="P91" s="174">
        <f>P92</f>
        <v>0</v>
      </c>
      <c r="Q91" s="173"/>
      <c r="R91" s="174">
        <f>R92</f>
        <v>5.7600000000000004E-3</v>
      </c>
      <c r="S91" s="173"/>
      <c r="T91" s="175">
        <f>T92</f>
        <v>0</v>
      </c>
      <c r="AR91" s="176" t="s">
        <v>84</v>
      </c>
      <c r="AT91" s="177" t="s">
        <v>76</v>
      </c>
      <c r="AU91" s="177" t="s">
        <v>77</v>
      </c>
      <c r="AY91" s="176" t="s">
        <v>152</v>
      </c>
      <c r="BK91" s="178">
        <f>BK92</f>
        <v>0</v>
      </c>
    </row>
    <row r="92" spans="2:65" s="11" customFormat="1" ht="22.9" customHeight="1">
      <c r="B92" s="165"/>
      <c r="C92" s="166"/>
      <c r="D92" s="167" t="s">
        <v>76</v>
      </c>
      <c r="E92" s="179" t="s">
        <v>84</v>
      </c>
      <c r="F92" s="179" t="s">
        <v>153</v>
      </c>
      <c r="G92" s="166"/>
      <c r="H92" s="166"/>
      <c r="I92" s="169"/>
      <c r="J92" s="180">
        <f>BK92</f>
        <v>0</v>
      </c>
      <c r="K92" s="166"/>
      <c r="L92" s="171"/>
      <c r="M92" s="172"/>
      <c r="N92" s="173"/>
      <c r="O92" s="173"/>
      <c r="P92" s="174">
        <f>SUM(P93:P106)</f>
        <v>0</v>
      </c>
      <c r="Q92" s="173"/>
      <c r="R92" s="174">
        <f>SUM(R93:R106)</f>
        <v>5.7600000000000004E-3</v>
      </c>
      <c r="S92" s="173"/>
      <c r="T92" s="175">
        <f>SUM(T93:T106)</f>
        <v>0</v>
      </c>
      <c r="AR92" s="176" t="s">
        <v>84</v>
      </c>
      <c r="AT92" s="177" t="s">
        <v>76</v>
      </c>
      <c r="AU92" s="177" t="s">
        <v>84</v>
      </c>
      <c r="AY92" s="176" t="s">
        <v>152</v>
      </c>
      <c r="BK92" s="178">
        <f>SUM(BK93:BK106)</f>
        <v>0</v>
      </c>
    </row>
    <row r="93" spans="2:65" s="1" customFormat="1" ht="22.5" customHeight="1">
      <c r="B93" s="33"/>
      <c r="C93" s="181" t="s">
        <v>233</v>
      </c>
      <c r="D93" s="181" t="s">
        <v>154</v>
      </c>
      <c r="E93" s="182" t="s">
        <v>586</v>
      </c>
      <c r="F93" s="183" t="s">
        <v>587</v>
      </c>
      <c r="G93" s="184" t="s">
        <v>181</v>
      </c>
      <c r="H93" s="185">
        <v>2</v>
      </c>
      <c r="I93" s="186"/>
      <c r="J93" s="187">
        <f>ROUND(I93*H93,2)</f>
        <v>0</v>
      </c>
      <c r="K93" s="183" t="s">
        <v>158</v>
      </c>
      <c r="L93" s="37"/>
      <c r="M93" s="188" t="s">
        <v>19</v>
      </c>
      <c r="N93" s="189" t="s">
        <v>48</v>
      </c>
      <c r="O93" s="59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16" t="s">
        <v>159</v>
      </c>
      <c r="AT93" s="16" t="s">
        <v>154</v>
      </c>
      <c r="AU93" s="16" t="s">
        <v>86</v>
      </c>
      <c r="AY93" s="16" t="s">
        <v>152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6" t="s">
        <v>84</v>
      </c>
      <c r="BK93" s="192">
        <f>ROUND(I93*H93,2)</f>
        <v>0</v>
      </c>
      <c r="BL93" s="16" t="s">
        <v>159</v>
      </c>
      <c r="BM93" s="16" t="s">
        <v>588</v>
      </c>
    </row>
    <row r="94" spans="2:65" s="12" customFormat="1" ht="11.25">
      <c r="B94" s="193"/>
      <c r="C94" s="194"/>
      <c r="D94" s="195" t="s">
        <v>161</v>
      </c>
      <c r="E94" s="196" t="s">
        <v>19</v>
      </c>
      <c r="F94" s="197" t="s">
        <v>589</v>
      </c>
      <c r="G94" s="194"/>
      <c r="H94" s="198">
        <v>2</v>
      </c>
      <c r="I94" s="199"/>
      <c r="J94" s="194"/>
      <c r="K94" s="194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161</v>
      </c>
      <c r="AU94" s="204" t="s">
        <v>86</v>
      </c>
      <c r="AV94" s="12" t="s">
        <v>86</v>
      </c>
      <c r="AW94" s="12" t="s">
        <v>36</v>
      </c>
      <c r="AX94" s="12" t="s">
        <v>84</v>
      </c>
      <c r="AY94" s="204" t="s">
        <v>152</v>
      </c>
    </row>
    <row r="95" spans="2:65" s="1" customFormat="1" ht="16.5" customHeight="1">
      <c r="B95" s="33"/>
      <c r="C95" s="181" t="s">
        <v>293</v>
      </c>
      <c r="D95" s="181" t="s">
        <v>154</v>
      </c>
      <c r="E95" s="182" t="s">
        <v>590</v>
      </c>
      <c r="F95" s="183" t="s">
        <v>591</v>
      </c>
      <c r="G95" s="184" t="s">
        <v>176</v>
      </c>
      <c r="H95" s="185">
        <v>8</v>
      </c>
      <c r="I95" s="186"/>
      <c r="J95" s="187">
        <f>ROUND(I95*H95,2)</f>
        <v>0</v>
      </c>
      <c r="K95" s="183" t="s">
        <v>158</v>
      </c>
      <c r="L95" s="37"/>
      <c r="M95" s="188" t="s">
        <v>19</v>
      </c>
      <c r="N95" s="189" t="s">
        <v>48</v>
      </c>
      <c r="O95" s="59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16" t="s">
        <v>159</v>
      </c>
      <c r="AT95" s="16" t="s">
        <v>154</v>
      </c>
      <c r="AU95" s="16" t="s">
        <v>86</v>
      </c>
      <c r="AY95" s="16" t="s">
        <v>152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6" t="s">
        <v>84</v>
      </c>
      <c r="BK95" s="192">
        <f>ROUND(I95*H95,2)</f>
        <v>0</v>
      </c>
      <c r="BL95" s="16" t="s">
        <v>159</v>
      </c>
      <c r="BM95" s="16" t="s">
        <v>592</v>
      </c>
    </row>
    <row r="96" spans="2:65" s="1" customFormat="1" ht="16.5" customHeight="1">
      <c r="B96" s="33"/>
      <c r="C96" s="216" t="s">
        <v>331</v>
      </c>
      <c r="D96" s="216" t="s">
        <v>230</v>
      </c>
      <c r="E96" s="217" t="s">
        <v>593</v>
      </c>
      <c r="F96" s="218" t="s">
        <v>594</v>
      </c>
      <c r="G96" s="219" t="s">
        <v>176</v>
      </c>
      <c r="H96" s="220">
        <v>8</v>
      </c>
      <c r="I96" s="221"/>
      <c r="J96" s="222">
        <f>ROUND(I96*H96,2)</f>
        <v>0</v>
      </c>
      <c r="K96" s="218" t="s">
        <v>158</v>
      </c>
      <c r="L96" s="223"/>
      <c r="M96" s="224" t="s">
        <v>19</v>
      </c>
      <c r="N96" s="225" t="s">
        <v>48</v>
      </c>
      <c r="O96" s="59"/>
      <c r="P96" s="190">
        <f>O96*H96</f>
        <v>0</v>
      </c>
      <c r="Q96" s="190">
        <v>7.2000000000000005E-4</v>
      </c>
      <c r="R96" s="190">
        <f>Q96*H96</f>
        <v>5.7600000000000004E-3</v>
      </c>
      <c r="S96" s="190">
        <v>0</v>
      </c>
      <c r="T96" s="191">
        <f>S96*H96</f>
        <v>0</v>
      </c>
      <c r="AR96" s="16" t="s">
        <v>233</v>
      </c>
      <c r="AT96" s="16" t="s">
        <v>230</v>
      </c>
      <c r="AU96" s="16" t="s">
        <v>86</v>
      </c>
      <c r="AY96" s="16" t="s">
        <v>152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6" t="s">
        <v>84</v>
      </c>
      <c r="BK96" s="192">
        <f>ROUND(I96*H96,2)</f>
        <v>0</v>
      </c>
      <c r="BL96" s="16" t="s">
        <v>159</v>
      </c>
      <c r="BM96" s="16" t="s">
        <v>595</v>
      </c>
    </row>
    <row r="97" spans="2:65" s="1" customFormat="1" ht="22.5" customHeight="1">
      <c r="B97" s="33"/>
      <c r="C97" s="181" t="s">
        <v>86</v>
      </c>
      <c r="D97" s="181" t="s">
        <v>154</v>
      </c>
      <c r="E97" s="182" t="s">
        <v>189</v>
      </c>
      <c r="F97" s="183" t="s">
        <v>190</v>
      </c>
      <c r="G97" s="184" t="s">
        <v>181</v>
      </c>
      <c r="H97" s="185">
        <v>4.0119999999999996</v>
      </c>
      <c r="I97" s="186"/>
      <c r="J97" s="187">
        <f>ROUND(I97*H97,2)</f>
        <v>0</v>
      </c>
      <c r="K97" s="183" t="s">
        <v>158</v>
      </c>
      <c r="L97" s="37"/>
      <c r="M97" s="188" t="s">
        <v>19</v>
      </c>
      <c r="N97" s="189" t="s">
        <v>48</v>
      </c>
      <c r="O97" s="59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16" t="s">
        <v>159</v>
      </c>
      <c r="AT97" s="16" t="s">
        <v>154</v>
      </c>
      <c r="AU97" s="16" t="s">
        <v>86</v>
      </c>
      <c r="AY97" s="16" t="s">
        <v>152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6" t="s">
        <v>84</v>
      </c>
      <c r="BK97" s="192">
        <f>ROUND(I97*H97,2)</f>
        <v>0</v>
      </c>
      <c r="BL97" s="16" t="s">
        <v>159</v>
      </c>
      <c r="BM97" s="16" t="s">
        <v>596</v>
      </c>
    </row>
    <row r="98" spans="2:65" s="1" customFormat="1" ht="16.5" customHeight="1">
      <c r="B98" s="33"/>
      <c r="C98" s="181" t="s">
        <v>163</v>
      </c>
      <c r="D98" s="181" t="s">
        <v>154</v>
      </c>
      <c r="E98" s="182" t="s">
        <v>405</v>
      </c>
      <c r="F98" s="183" t="s">
        <v>406</v>
      </c>
      <c r="G98" s="184" t="s">
        <v>181</v>
      </c>
      <c r="H98" s="185">
        <v>4.0119999999999996</v>
      </c>
      <c r="I98" s="186"/>
      <c r="J98" s="187">
        <f>ROUND(I98*H98,2)</f>
        <v>0</v>
      </c>
      <c r="K98" s="183" t="s">
        <v>158</v>
      </c>
      <c r="L98" s="37"/>
      <c r="M98" s="188" t="s">
        <v>19</v>
      </c>
      <c r="N98" s="189" t="s">
        <v>48</v>
      </c>
      <c r="O98" s="59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16" t="s">
        <v>159</v>
      </c>
      <c r="AT98" s="16" t="s">
        <v>154</v>
      </c>
      <c r="AU98" s="16" t="s">
        <v>86</v>
      </c>
      <c r="AY98" s="16" t="s">
        <v>152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6" t="s">
        <v>84</v>
      </c>
      <c r="BK98" s="192">
        <f>ROUND(I98*H98,2)</f>
        <v>0</v>
      </c>
      <c r="BL98" s="16" t="s">
        <v>159</v>
      </c>
      <c r="BM98" s="16" t="s">
        <v>597</v>
      </c>
    </row>
    <row r="99" spans="2:65" s="12" customFormat="1" ht="11.25">
      <c r="B99" s="193"/>
      <c r="C99" s="194"/>
      <c r="D99" s="195" t="s">
        <v>161</v>
      </c>
      <c r="E99" s="196" t="s">
        <v>19</v>
      </c>
      <c r="F99" s="197" t="s">
        <v>598</v>
      </c>
      <c r="G99" s="194"/>
      <c r="H99" s="198">
        <v>4.0119999999999996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161</v>
      </c>
      <c r="AU99" s="204" t="s">
        <v>86</v>
      </c>
      <c r="AV99" s="12" t="s">
        <v>86</v>
      </c>
      <c r="AW99" s="12" t="s">
        <v>36</v>
      </c>
      <c r="AX99" s="12" t="s">
        <v>84</v>
      </c>
      <c r="AY99" s="204" t="s">
        <v>152</v>
      </c>
    </row>
    <row r="100" spans="2:65" s="1" customFormat="1" ht="16.5" customHeight="1">
      <c r="B100" s="33"/>
      <c r="C100" s="181" t="s">
        <v>159</v>
      </c>
      <c r="D100" s="181" t="s">
        <v>154</v>
      </c>
      <c r="E100" s="182" t="s">
        <v>203</v>
      </c>
      <c r="F100" s="183" t="s">
        <v>204</v>
      </c>
      <c r="G100" s="184" t="s">
        <v>181</v>
      </c>
      <c r="H100" s="185">
        <v>4.0119999999999996</v>
      </c>
      <c r="I100" s="186"/>
      <c r="J100" s="187">
        <f>ROUND(I100*H100,2)</f>
        <v>0</v>
      </c>
      <c r="K100" s="183" t="s">
        <v>158</v>
      </c>
      <c r="L100" s="37"/>
      <c r="M100" s="188" t="s">
        <v>19</v>
      </c>
      <c r="N100" s="189" t="s">
        <v>48</v>
      </c>
      <c r="O100" s="59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AR100" s="16" t="s">
        <v>159</v>
      </c>
      <c r="AT100" s="16" t="s">
        <v>154</v>
      </c>
      <c r="AU100" s="16" t="s">
        <v>86</v>
      </c>
      <c r="AY100" s="16" t="s">
        <v>152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6" t="s">
        <v>84</v>
      </c>
      <c r="BK100" s="192">
        <f>ROUND(I100*H100,2)</f>
        <v>0</v>
      </c>
      <c r="BL100" s="16" t="s">
        <v>159</v>
      </c>
      <c r="BM100" s="16" t="s">
        <v>599</v>
      </c>
    </row>
    <row r="101" spans="2:65" s="1" customFormat="1" ht="22.5" customHeight="1">
      <c r="B101" s="33"/>
      <c r="C101" s="181" t="s">
        <v>170</v>
      </c>
      <c r="D101" s="181" t="s">
        <v>154</v>
      </c>
      <c r="E101" s="182" t="s">
        <v>207</v>
      </c>
      <c r="F101" s="183" t="s">
        <v>208</v>
      </c>
      <c r="G101" s="184" t="s">
        <v>209</v>
      </c>
      <c r="H101" s="185">
        <v>7.2220000000000004</v>
      </c>
      <c r="I101" s="186"/>
      <c r="J101" s="187">
        <f>ROUND(I101*H101,2)</f>
        <v>0</v>
      </c>
      <c r="K101" s="183" t="s">
        <v>158</v>
      </c>
      <c r="L101" s="37"/>
      <c r="M101" s="188" t="s">
        <v>19</v>
      </c>
      <c r="N101" s="189" t="s">
        <v>48</v>
      </c>
      <c r="O101" s="59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16" t="s">
        <v>159</v>
      </c>
      <c r="AT101" s="16" t="s">
        <v>154</v>
      </c>
      <c r="AU101" s="16" t="s">
        <v>86</v>
      </c>
      <c r="AY101" s="16" t="s">
        <v>152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84</v>
      </c>
      <c r="BK101" s="192">
        <f>ROUND(I101*H101,2)</f>
        <v>0</v>
      </c>
      <c r="BL101" s="16" t="s">
        <v>159</v>
      </c>
      <c r="BM101" s="16" t="s">
        <v>600</v>
      </c>
    </row>
    <row r="102" spans="2:65" s="12" customFormat="1" ht="11.25">
      <c r="B102" s="193"/>
      <c r="C102" s="194"/>
      <c r="D102" s="195" t="s">
        <v>161</v>
      </c>
      <c r="E102" s="194"/>
      <c r="F102" s="197" t="s">
        <v>601</v>
      </c>
      <c r="G102" s="194"/>
      <c r="H102" s="198">
        <v>7.2220000000000004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161</v>
      </c>
      <c r="AU102" s="204" t="s">
        <v>86</v>
      </c>
      <c r="AV102" s="12" t="s">
        <v>86</v>
      </c>
      <c r="AW102" s="12" t="s">
        <v>4</v>
      </c>
      <c r="AX102" s="12" t="s">
        <v>84</v>
      </c>
      <c r="AY102" s="204" t="s">
        <v>152</v>
      </c>
    </row>
    <row r="103" spans="2:65" s="1" customFormat="1" ht="22.5" customHeight="1">
      <c r="B103" s="33"/>
      <c r="C103" s="181" t="s">
        <v>184</v>
      </c>
      <c r="D103" s="181" t="s">
        <v>154</v>
      </c>
      <c r="E103" s="182" t="s">
        <v>414</v>
      </c>
      <c r="F103" s="183" t="s">
        <v>415</v>
      </c>
      <c r="G103" s="184" t="s">
        <v>181</v>
      </c>
      <c r="H103" s="185">
        <v>5.1420000000000003</v>
      </c>
      <c r="I103" s="186"/>
      <c r="J103" s="187">
        <f>ROUND(I103*H103,2)</f>
        <v>0</v>
      </c>
      <c r="K103" s="183" t="s">
        <v>158</v>
      </c>
      <c r="L103" s="37"/>
      <c r="M103" s="188" t="s">
        <v>19</v>
      </c>
      <c r="N103" s="189" t="s">
        <v>48</v>
      </c>
      <c r="O103" s="59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16" t="s">
        <v>159</v>
      </c>
      <c r="AT103" s="16" t="s">
        <v>154</v>
      </c>
      <c r="AU103" s="16" t="s">
        <v>86</v>
      </c>
      <c r="AY103" s="16" t="s">
        <v>152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84</v>
      </c>
      <c r="BK103" s="192">
        <f>ROUND(I103*H103,2)</f>
        <v>0</v>
      </c>
      <c r="BL103" s="16" t="s">
        <v>159</v>
      </c>
      <c r="BM103" s="16" t="s">
        <v>602</v>
      </c>
    </row>
    <row r="104" spans="2:65" s="12" customFormat="1" ht="11.25">
      <c r="B104" s="193"/>
      <c r="C104" s="194"/>
      <c r="D104" s="195" t="s">
        <v>161</v>
      </c>
      <c r="E104" s="196" t="s">
        <v>19</v>
      </c>
      <c r="F104" s="197" t="s">
        <v>603</v>
      </c>
      <c r="G104" s="194"/>
      <c r="H104" s="198">
        <v>9.1620000000000008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161</v>
      </c>
      <c r="AU104" s="204" t="s">
        <v>86</v>
      </c>
      <c r="AV104" s="12" t="s">
        <v>86</v>
      </c>
      <c r="AW104" s="12" t="s">
        <v>36</v>
      </c>
      <c r="AX104" s="12" t="s">
        <v>77</v>
      </c>
      <c r="AY104" s="204" t="s">
        <v>152</v>
      </c>
    </row>
    <row r="105" spans="2:65" s="12" customFormat="1" ht="11.25">
      <c r="B105" s="193"/>
      <c r="C105" s="194"/>
      <c r="D105" s="195" t="s">
        <v>161</v>
      </c>
      <c r="E105" s="196" t="s">
        <v>19</v>
      </c>
      <c r="F105" s="197" t="s">
        <v>604</v>
      </c>
      <c r="G105" s="194"/>
      <c r="H105" s="198">
        <v>-4.0199999999999996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161</v>
      </c>
      <c r="AU105" s="204" t="s">
        <v>86</v>
      </c>
      <c r="AV105" s="12" t="s">
        <v>86</v>
      </c>
      <c r="AW105" s="12" t="s">
        <v>36</v>
      </c>
      <c r="AX105" s="12" t="s">
        <v>77</v>
      </c>
      <c r="AY105" s="204" t="s">
        <v>152</v>
      </c>
    </row>
    <row r="106" spans="2:65" s="13" customFormat="1" ht="11.25">
      <c r="B106" s="205"/>
      <c r="C106" s="206"/>
      <c r="D106" s="195" t="s">
        <v>161</v>
      </c>
      <c r="E106" s="207" t="s">
        <v>19</v>
      </c>
      <c r="F106" s="208" t="s">
        <v>222</v>
      </c>
      <c r="G106" s="206"/>
      <c r="H106" s="209">
        <v>5.1420000000000003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161</v>
      </c>
      <c r="AU106" s="215" t="s">
        <v>86</v>
      </c>
      <c r="AV106" s="13" t="s">
        <v>159</v>
      </c>
      <c r="AW106" s="13" t="s">
        <v>36</v>
      </c>
      <c r="AX106" s="13" t="s">
        <v>84</v>
      </c>
      <c r="AY106" s="215" t="s">
        <v>152</v>
      </c>
    </row>
    <row r="107" spans="2:65" s="11" customFormat="1" ht="25.9" customHeight="1">
      <c r="B107" s="165"/>
      <c r="C107" s="166"/>
      <c r="D107" s="167" t="s">
        <v>76</v>
      </c>
      <c r="E107" s="168" t="s">
        <v>230</v>
      </c>
      <c r="F107" s="168" t="s">
        <v>570</v>
      </c>
      <c r="G107" s="166"/>
      <c r="H107" s="166"/>
      <c r="I107" s="169"/>
      <c r="J107" s="170">
        <f>BK107</f>
        <v>0</v>
      </c>
      <c r="K107" s="166"/>
      <c r="L107" s="171"/>
      <c r="M107" s="172"/>
      <c r="N107" s="173"/>
      <c r="O107" s="173"/>
      <c r="P107" s="174">
        <f>P108+P127</f>
        <v>0</v>
      </c>
      <c r="Q107" s="173"/>
      <c r="R107" s="174">
        <f>R108+R127</f>
        <v>10.28865708</v>
      </c>
      <c r="S107" s="173"/>
      <c r="T107" s="175">
        <f>T108+T127</f>
        <v>0</v>
      </c>
      <c r="AR107" s="176" t="s">
        <v>163</v>
      </c>
      <c r="AT107" s="177" t="s">
        <v>76</v>
      </c>
      <c r="AU107" s="177" t="s">
        <v>77</v>
      </c>
      <c r="AY107" s="176" t="s">
        <v>152</v>
      </c>
      <c r="BK107" s="178">
        <f>BK108+BK127</f>
        <v>0</v>
      </c>
    </row>
    <row r="108" spans="2:65" s="11" customFormat="1" ht="22.9" customHeight="1">
      <c r="B108" s="165"/>
      <c r="C108" s="166"/>
      <c r="D108" s="167" t="s">
        <v>76</v>
      </c>
      <c r="E108" s="179" t="s">
        <v>571</v>
      </c>
      <c r="F108" s="179" t="s">
        <v>572</v>
      </c>
      <c r="G108" s="166"/>
      <c r="H108" s="166"/>
      <c r="I108" s="169"/>
      <c r="J108" s="180">
        <f>BK108</f>
        <v>0</v>
      </c>
      <c r="K108" s="166"/>
      <c r="L108" s="171"/>
      <c r="M108" s="172"/>
      <c r="N108" s="173"/>
      <c r="O108" s="173"/>
      <c r="P108" s="174">
        <f>SUM(P109:P126)</f>
        <v>0</v>
      </c>
      <c r="Q108" s="173"/>
      <c r="R108" s="174">
        <f>SUM(R109:R126)</f>
        <v>1.2372799999999999</v>
      </c>
      <c r="S108" s="173"/>
      <c r="T108" s="175">
        <f>SUM(T109:T126)</f>
        <v>0</v>
      </c>
      <c r="AR108" s="176" t="s">
        <v>163</v>
      </c>
      <c r="AT108" s="177" t="s">
        <v>76</v>
      </c>
      <c r="AU108" s="177" t="s">
        <v>84</v>
      </c>
      <c r="AY108" s="176" t="s">
        <v>152</v>
      </c>
      <c r="BK108" s="178">
        <f>SUM(BK109:BK126)</f>
        <v>0</v>
      </c>
    </row>
    <row r="109" spans="2:65" s="1" customFormat="1" ht="16.5" customHeight="1">
      <c r="B109" s="33"/>
      <c r="C109" s="181" t="s">
        <v>303</v>
      </c>
      <c r="D109" s="181" t="s">
        <v>154</v>
      </c>
      <c r="E109" s="182" t="s">
        <v>605</v>
      </c>
      <c r="F109" s="183" t="s">
        <v>606</v>
      </c>
      <c r="G109" s="184" t="s">
        <v>291</v>
      </c>
      <c r="H109" s="185">
        <v>2</v>
      </c>
      <c r="I109" s="186"/>
      <c r="J109" s="187">
        <f>ROUND(I109*H109,2)</f>
        <v>0</v>
      </c>
      <c r="K109" s="183" t="s">
        <v>158</v>
      </c>
      <c r="L109" s="37"/>
      <c r="M109" s="188" t="s">
        <v>19</v>
      </c>
      <c r="N109" s="189" t="s">
        <v>48</v>
      </c>
      <c r="O109" s="59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16" t="s">
        <v>576</v>
      </c>
      <c r="AT109" s="16" t="s">
        <v>154</v>
      </c>
      <c r="AU109" s="16" t="s">
        <v>86</v>
      </c>
      <c r="AY109" s="16" t="s">
        <v>152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6" t="s">
        <v>84</v>
      </c>
      <c r="BK109" s="192">
        <f>ROUND(I109*H109,2)</f>
        <v>0</v>
      </c>
      <c r="BL109" s="16" t="s">
        <v>576</v>
      </c>
      <c r="BM109" s="16" t="s">
        <v>607</v>
      </c>
    </row>
    <row r="110" spans="2:65" s="1" customFormat="1" ht="22.5" customHeight="1">
      <c r="B110" s="33"/>
      <c r="C110" s="216" t="s">
        <v>363</v>
      </c>
      <c r="D110" s="216" t="s">
        <v>230</v>
      </c>
      <c r="E110" s="217" t="s">
        <v>608</v>
      </c>
      <c r="F110" s="218" t="s">
        <v>609</v>
      </c>
      <c r="G110" s="219" t="s">
        <v>291</v>
      </c>
      <c r="H110" s="220">
        <v>2</v>
      </c>
      <c r="I110" s="221"/>
      <c r="J110" s="222">
        <f>ROUND(I110*H110,2)</f>
        <v>0</v>
      </c>
      <c r="K110" s="218" t="s">
        <v>19</v>
      </c>
      <c r="L110" s="223"/>
      <c r="M110" s="224" t="s">
        <v>19</v>
      </c>
      <c r="N110" s="225" t="s">
        <v>48</v>
      </c>
      <c r="O110" s="59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16" t="s">
        <v>610</v>
      </c>
      <c r="AT110" s="16" t="s">
        <v>230</v>
      </c>
      <c r="AU110" s="16" t="s">
        <v>86</v>
      </c>
      <c r="AY110" s="16" t="s">
        <v>152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6" t="s">
        <v>84</v>
      </c>
      <c r="BK110" s="192">
        <f>ROUND(I110*H110,2)</f>
        <v>0</v>
      </c>
      <c r="BL110" s="16" t="s">
        <v>576</v>
      </c>
      <c r="BM110" s="16" t="s">
        <v>611</v>
      </c>
    </row>
    <row r="111" spans="2:65" s="1" customFormat="1" ht="16.5" customHeight="1">
      <c r="B111" s="33"/>
      <c r="C111" s="181" t="s">
        <v>240</v>
      </c>
      <c r="D111" s="181" t="s">
        <v>154</v>
      </c>
      <c r="E111" s="182" t="s">
        <v>612</v>
      </c>
      <c r="F111" s="183" t="s">
        <v>613</v>
      </c>
      <c r="G111" s="184" t="s">
        <v>291</v>
      </c>
      <c r="H111" s="185">
        <v>2</v>
      </c>
      <c r="I111" s="186"/>
      <c r="J111" s="187">
        <f>ROUND(I111*H111,2)</f>
        <v>0</v>
      </c>
      <c r="K111" s="183" t="s">
        <v>158</v>
      </c>
      <c r="L111" s="37"/>
      <c r="M111" s="188" t="s">
        <v>19</v>
      </c>
      <c r="N111" s="189" t="s">
        <v>48</v>
      </c>
      <c r="O111" s="59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16" t="s">
        <v>576</v>
      </c>
      <c r="AT111" s="16" t="s">
        <v>154</v>
      </c>
      <c r="AU111" s="16" t="s">
        <v>86</v>
      </c>
      <c r="AY111" s="16" t="s">
        <v>152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6" t="s">
        <v>84</v>
      </c>
      <c r="BK111" s="192">
        <f>ROUND(I111*H111,2)</f>
        <v>0</v>
      </c>
      <c r="BL111" s="16" t="s">
        <v>576</v>
      </c>
      <c r="BM111" s="16" t="s">
        <v>614</v>
      </c>
    </row>
    <row r="112" spans="2:65" s="1" customFormat="1" ht="16.5" customHeight="1">
      <c r="B112" s="33"/>
      <c r="C112" s="216" t="s">
        <v>438</v>
      </c>
      <c r="D112" s="216" t="s">
        <v>230</v>
      </c>
      <c r="E112" s="217" t="s">
        <v>615</v>
      </c>
      <c r="F112" s="218" t="s">
        <v>616</v>
      </c>
      <c r="G112" s="219" t="s">
        <v>291</v>
      </c>
      <c r="H112" s="220">
        <v>2</v>
      </c>
      <c r="I112" s="221"/>
      <c r="J112" s="222">
        <f>ROUND(I112*H112,2)</f>
        <v>0</v>
      </c>
      <c r="K112" s="218" t="s">
        <v>19</v>
      </c>
      <c r="L112" s="223"/>
      <c r="M112" s="224" t="s">
        <v>19</v>
      </c>
      <c r="N112" s="225" t="s">
        <v>48</v>
      </c>
      <c r="O112" s="59"/>
      <c r="P112" s="190">
        <f>O112*H112</f>
        <v>0</v>
      </c>
      <c r="Q112" s="190">
        <v>0.6</v>
      </c>
      <c r="R112" s="190">
        <f>Q112*H112</f>
        <v>1.2</v>
      </c>
      <c r="S112" s="190">
        <v>0</v>
      </c>
      <c r="T112" s="191">
        <f>S112*H112</f>
        <v>0</v>
      </c>
      <c r="AR112" s="16" t="s">
        <v>610</v>
      </c>
      <c r="AT112" s="16" t="s">
        <v>230</v>
      </c>
      <c r="AU112" s="16" t="s">
        <v>86</v>
      </c>
      <c r="AY112" s="16" t="s">
        <v>152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84</v>
      </c>
      <c r="BK112" s="192">
        <f>ROUND(I112*H112,2)</f>
        <v>0</v>
      </c>
      <c r="BL112" s="16" t="s">
        <v>576</v>
      </c>
      <c r="BM112" s="16" t="s">
        <v>617</v>
      </c>
    </row>
    <row r="113" spans="2:65" s="1" customFormat="1" ht="22.5" customHeight="1">
      <c r="B113" s="33"/>
      <c r="C113" s="181" t="s">
        <v>311</v>
      </c>
      <c r="D113" s="181" t="s">
        <v>154</v>
      </c>
      <c r="E113" s="182" t="s">
        <v>618</v>
      </c>
      <c r="F113" s="183" t="s">
        <v>619</v>
      </c>
      <c r="G113" s="184" t="s">
        <v>176</v>
      </c>
      <c r="H113" s="185">
        <v>27</v>
      </c>
      <c r="I113" s="186"/>
      <c r="J113" s="187">
        <f>ROUND(I113*H113,2)</f>
        <v>0</v>
      </c>
      <c r="K113" s="183" t="s">
        <v>158</v>
      </c>
      <c r="L113" s="37"/>
      <c r="M113" s="188" t="s">
        <v>19</v>
      </c>
      <c r="N113" s="189" t="s">
        <v>48</v>
      </c>
      <c r="O113" s="59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16" t="s">
        <v>576</v>
      </c>
      <c r="AT113" s="16" t="s">
        <v>154</v>
      </c>
      <c r="AU113" s="16" t="s">
        <v>86</v>
      </c>
      <c r="AY113" s="16" t="s">
        <v>152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6" t="s">
        <v>84</v>
      </c>
      <c r="BK113" s="192">
        <f>ROUND(I113*H113,2)</f>
        <v>0</v>
      </c>
      <c r="BL113" s="16" t="s">
        <v>576</v>
      </c>
      <c r="BM113" s="16" t="s">
        <v>620</v>
      </c>
    </row>
    <row r="114" spans="2:65" s="12" customFormat="1" ht="11.25">
      <c r="B114" s="193"/>
      <c r="C114" s="194"/>
      <c r="D114" s="195" t="s">
        <v>161</v>
      </c>
      <c r="E114" s="196" t="s">
        <v>19</v>
      </c>
      <c r="F114" s="197" t="s">
        <v>621</v>
      </c>
      <c r="G114" s="194"/>
      <c r="H114" s="198">
        <v>27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161</v>
      </c>
      <c r="AU114" s="204" t="s">
        <v>86</v>
      </c>
      <c r="AV114" s="12" t="s">
        <v>86</v>
      </c>
      <c r="AW114" s="12" t="s">
        <v>36</v>
      </c>
      <c r="AX114" s="12" t="s">
        <v>84</v>
      </c>
      <c r="AY114" s="204" t="s">
        <v>152</v>
      </c>
    </row>
    <row r="115" spans="2:65" s="1" customFormat="1" ht="16.5" customHeight="1">
      <c r="B115" s="33"/>
      <c r="C115" s="216" t="s">
        <v>315</v>
      </c>
      <c r="D115" s="216" t="s">
        <v>230</v>
      </c>
      <c r="E115" s="217" t="s">
        <v>622</v>
      </c>
      <c r="F115" s="218" t="s">
        <v>623</v>
      </c>
      <c r="G115" s="219" t="s">
        <v>176</v>
      </c>
      <c r="H115" s="220">
        <v>27</v>
      </c>
      <c r="I115" s="221"/>
      <c r="J115" s="222">
        <f t="shared" ref="J115:J126" si="0">ROUND(I115*H115,2)</f>
        <v>0</v>
      </c>
      <c r="K115" s="218" t="s">
        <v>158</v>
      </c>
      <c r="L115" s="223"/>
      <c r="M115" s="224" t="s">
        <v>19</v>
      </c>
      <c r="N115" s="225" t="s">
        <v>48</v>
      </c>
      <c r="O115" s="59"/>
      <c r="P115" s="190">
        <f t="shared" ref="P115:P126" si="1">O115*H115</f>
        <v>0</v>
      </c>
      <c r="Q115" s="190">
        <v>6.3000000000000003E-4</v>
      </c>
      <c r="R115" s="190">
        <f t="shared" ref="R115:R126" si="2">Q115*H115</f>
        <v>1.7010000000000001E-2</v>
      </c>
      <c r="S115" s="190">
        <v>0</v>
      </c>
      <c r="T115" s="191">
        <f t="shared" ref="T115:T126" si="3">S115*H115</f>
        <v>0</v>
      </c>
      <c r="AR115" s="16" t="s">
        <v>624</v>
      </c>
      <c r="AT115" s="16" t="s">
        <v>230</v>
      </c>
      <c r="AU115" s="16" t="s">
        <v>86</v>
      </c>
      <c r="AY115" s="16" t="s">
        <v>152</v>
      </c>
      <c r="BE115" s="192">
        <f t="shared" ref="BE115:BE126" si="4">IF(N115="základní",J115,0)</f>
        <v>0</v>
      </c>
      <c r="BF115" s="192">
        <f t="shared" ref="BF115:BF126" si="5">IF(N115="snížená",J115,0)</f>
        <v>0</v>
      </c>
      <c r="BG115" s="192">
        <f t="shared" ref="BG115:BG126" si="6">IF(N115="zákl. přenesená",J115,0)</f>
        <v>0</v>
      </c>
      <c r="BH115" s="192">
        <f t="shared" ref="BH115:BH126" si="7">IF(N115="sníž. přenesená",J115,0)</f>
        <v>0</v>
      </c>
      <c r="BI115" s="192">
        <f t="shared" ref="BI115:BI126" si="8">IF(N115="nulová",J115,0)</f>
        <v>0</v>
      </c>
      <c r="BJ115" s="16" t="s">
        <v>84</v>
      </c>
      <c r="BK115" s="192">
        <f t="shared" ref="BK115:BK126" si="9">ROUND(I115*H115,2)</f>
        <v>0</v>
      </c>
      <c r="BL115" s="16" t="s">
        <v>624</v>
      </c>
      <c r="BM115" s="16" t="s">
        <v>625</v>
      </c>
    </row>
    <row r="116" spans="2:65" s="1" customFormat="1" ht="16.5" customHeight="1">
      <c r="B116" s="33"/>
      <c r="C116" s="181" t="s">
        <v>197</v>
      </c>
      <c r="D116" s="181" t="s">
        <v>154</v>
      </c>
      <c r="E116" s="182" t="s">
        <v>626</v>
      </c>
      <c r="F116" s="183" t="s">
        <v>627</v>
      </c>
      <c r="G116" s="184" t="s">
        <v>291</v>
      </c>
      <c r="H116" s="185">
        <v>2</v>
      </c>
      <c r="I116" s="186"/>
      <c r="J116" s="187">
        <f t="shared" si="0"/>
        <v>0</v>
      </c>
      <c r="K116" s="183" t="s">
        <v>158</v>
      </c>
      <c r="L116" s="37"/>
      <c r="M116" s="188" t="s">
        <v>19</v>
      </c>
      <c r="N116" s="189" t="s">
        <v>48</v>
      </c>
      <c r="O116" s="59"/>
      <c r="P116" s="190">
        <f t="shared" si="1"/>
        <v>0</v>
      </c>
      <c r="Q116" s="190">
        <v>0</v>
      </c>
      <c r="R116" s="190">
        <f t="shared" si="2"/>
        <v>0</v>
      </c>
      <c r="S116" s="190">
        <v>0</v>
      </c>
      <c r="T116" s="191">
        <f t="shared" si="3"/>
        <v>0</v>
      </c>
      <c r="AR116" s="16" t="s">
        <v>576</v>
      </c>
      <c r="AT116" s="16" t="s">
        <v>154</v>
      </c>
      <c r="AU116" s="16" t="s">
        <v>86</v>
      </c>
      <c r="AY116" s="16" t="s">
        <v>152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6" t="s">
        <v>84</v>
      </c>
      <c r="BK116" s="192">
        <f t="shared" si="9"/>
        <v>0</v>
      </c>
      <c r="BL116" s="16" t="s">
        <v>576</v>
      </c>
      <c r="BM116" s="16" t="s">
        <v>628</v>
      </c>
    </row>
    <row r="117" spans="2:65" s="1" customFormat="1" ht="16.5" customHeight="1">
      <c r="B117" s="33"/>
      <c r="C117" s="216" t="s">
        <v>295</v>
      </c>
      <c r="D117" s="216" t="s">
        <v>230</v>
      </c>
      <c r="E117" s="217" t="s">
        <v>629</v>
      </c>
      <c r="F117" s="218" t="s">
        <v>630</v>
      </c>
      <c r="G117" s="219" t="s">
        <v>291</v>
      </c>
      <c r="H117" s="220">
        <v>2</v>
      </c>
      <c r="I117" s="221"/>
      <c r="J117" s="222">
        <f t="shared" si="0"/>
        <v>0</v>
      </c>
      <c r="K117" s="218" t="s">
        <v>19</v>
      </c>
      <c r="L117" s="223"/>
      <c r="M117" s="224" t="s">
        <v>19</v>
      </c>
      <c r="N117" s="225" t="s">
        <v>48</v>
      </c>
      <c r="O117" s="59"/>
      <c r="P117" s="190">
        <f t="shared" si="1"/>
        <v>0</v>
      </c>
      <c r="Q117" s="190">
        <v>0</v>
      </c>
      <c r="R117" s="190">
        <f t="shared" si="2"/>
        <v>0</v>
      </c>
      <c r="S117" s="190">
        <v>0</v>
      </c>
      <c r="T117" s="191">
        <f t="shared" si="3"/>
        <v>0</v>
      </c>
      <c r="AR117" s="16" t="s">
        <v>610</v>
      </c>
      <c r="AT117" s="16" t="s">
        <v>230</v>
      </c>
      <c r="AU117" s="16" t="s">
        <v>86</v>
      </c>
      <c r="AY117" s="16" t="s">
        <v>152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6" t="s">
        <v>84</v>
      </c>
      <c r="BK117" s="192">
        <f t="shared" si="9"/>
        <v>0</v>
      </c>
      <c r="BL117" s="16" t="s">
        <v>576</v>
      </c>
      <c r="BM117" s="16" t="s">
        <v>631</v>
      </c>
    </row>
    <row r="118" spans="2:65" s="1" customFormat="1" ht="16.5" customHeight="1">
      <c r="B118" s="33"/>
      <c r="C118" s="181" t="s">
        <v>7</v>
      </c>
      <c r="D118" s="181" t="s">
        <v>154</v>
      </c>
      <c r="E118" s="182" t="s">
        <v>632</v>
      </c>
      <c r="F118" s="183" t="s">
        <v>633</v>
      </c>
      <c r="G118" s="184" t="s">
        <v>291</v>
      </c>
      <c r="H118" s="185">
        <v>2</v>
      </c>
      <c r="I118" s="186"/>
      <c r="J118" s="187">
        <f t="shared" si="0"/>
        <v>0</v>
      </c>
      <c r="K118" s="183" t="s">
        <v>158</v>
      </c>
      <c r="L118" s="37"/>
      <c r="M118" s="188" t="s">
        <v>19</v>
      </c>
      <c r="N118" s="189" t="s">
        <v>48</v>
      </c>
      <c r="O118" s="59"/>
      <c r="P118" s="190">
        <f t="shared" si="1"/>
        <v>0</v>
      </c>
      <c r="Q118" s="190">
        <v>0</v>
      </c>
      <c r="R118" s="190">
        <f t="shared" si="2"/>
        <v>0</v>
      </c>
      <c r="S118" s="190">
        <v>0</v>
      </c>
      <c r="T118" s="191">
        <f t="shared" si="3"/>
        <v>0</v>
      </c>
      <c r="AR118" s="16" t="s">
        <v>576</v>
      </c>
      <c r="AT118" s="16" t="s">
        <v>154</v>
      </c>
      <c r="AU118" s="16" t="s">
        <v>86</v>
      </c>
      <c r="AY118" s="16" t="s">
        <v>152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6" t="s">
        <v>84</v>
      </c>
      <c r="BK118" s="192">
        <f t="shared" si="9"/>
        <v>0</v>
      </c>
      <c r="BL118" s="16" t="s">
        <v>576</v>
      </c>
      <c r="BM118" s="16" t="s">
        <v>634</v>
      </c>
    </row>
    <row r="119" spans="2:65" s="1" customFormat="1" ht="16.5" customHeight="1">
      <c r="B119" s="33"/>
      <c r="C119" s="216" t="s">
        <v>236</v>
      </c>
      <c r="D119" s="216" t="s">
        <v>230</v>
      </c>
      <c r="E119" s="217" t="s">
        <v>635</v>
      </c>
      <c r="F119" s="218" t="s">
        <v>636</v>
      </c>
      <c r="G119" s="219" t="s">
        <v>575</v>
      </c>
      <c r="H119" s="220">
        <v>2</v>
      </c>
      <c r="I119" s="221"/>
      <c r="J119" s="222">
        <f t="shared" si="0"/>
        <v>0</v>
      </c>
      <c r="K119" s="218" t="s">
        <v>19</v>
      </c>
      <c r="L119" s="223"/>
      <c r="M119" s="224" t="s">
        <v>19</v>
      </c>
      <c r="N119" s="225" t="s">
        <v>48</v>
      </c>
      <c r="O119" s="59"/>
      <c r="P119" s="190">
        <f t="shared" si="1"/>
        <v>0</v>
      </c>
      <c r="Q119" s="190">
        <v>0</v>
      </c>
      <c r="R119" s="190">
        <f t="shared" si="2"/>
        <v>0</v>
      </c>
      <c r="S119" s="190">
        <v>0</v>
      </c>
      <c r="T119" s="191">
        <f t="shared" si="3"/>
        <v>0</v>
      </c>
      <c r="AR119" s="16" t="s">
        <v>610</v>
      </c>
      <c r="AT119" s="16" t="s">
        <v>230</v>
      </c>
      <c r="AU119" s="16" t="s">
        <v>86</v>
      </c>
      <c r="AY119" s="16" t="s">
        <v>152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6" t="s">
        <v>84</v>
      </c>
      <c r="BK119" s="192">
        <f t="shared" si="9"/>
        <v>0</v>
      </c>
      <c r="BL119" s="16" t="s">
        <v>576</v>
      </c>
      <c r="BM119" s="16" t="s">
        <v>637</v>
      </c>
    </row>
    <row r="120" spans="2:65" s="1" customFormat="1" ht="22.5" customHeight="1">
      <c r="B120" s="33"/>
      <c r="C120" s="181" t="s">
        <v>277</v>
      </c>
      <c r="D120" s="181" t="s">
        <v>154</v>
      </c>
      <c r="E120" s="182" t="s">
        <v>638</v>
      </c>
      <c r="F120" s="183" t="s">
        <v>639</v>
      </c>
      <c r="G120" s="184" t="s">
        <v>176</v>
      </c>
      <c r="H120" s="185">
        <v>15</v>
      </c>
      <c r="I120" s="186"/>
      <c r="J120" s="187">
        <f t="shared" si="0"/>
        <v>0</v>
      </c>
      <c r="K120" s="183" t="s">
        <v>158</v>
      </c>
      <c r="L120" s="37"/>
      <c r="M120" s="188" t="s">
        <v>19</v>
      </c>
      <c r="N120" s="189" t="s">
        <v>48</v>
      </c>
      <c r="O120" s="59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AR120" s="16" t="s">
        <v>576</v>
      </c>
      <c r="AT120" s="16" t="s">
        <v>154</v>
      </c>
      <c r="AU120" s="16" t="s">
        <v>86</v>
      </c>
      <c r="AY120" s="16" t="s">
        <v>152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6" t="s">
        <v>84</v>
      </c>
      <c r="BK120" s="192">
        <f t="shared" si="9"/>
        <v>0</v>
      </c>
      <c r="BL120" s="16" t="s">
        <v>576</v>
      </c>
      <c r="BM120" s="16" t="s">
        <v>640</v>
      </c>
    </row>
    <row r="121" spans="2:65" s="1" customFormat="1" ht="16.5" customHeight="1">
      <c r="B121" s="33"/>
      <c r="C121" s="216" t="s">
        <v>281</v>
      </c>
      <c r="D121" s="216" t="s">
        <v>230</v>
      </c>
      <c r="E121" s="217" t="s">
        <v>641</v>
      </c>
      <c r="F121" s="218" t="s">
        <v>642</v>
      </c>
      <c r="G121" s="219" t="s">
        <v>643</v>
      </c>
      <c r="H121" s="220">
        <v>15</v>
      </c>
      <c r="I121" s="221"/>
      <c r="J121" s="222">
        <f t="shared" si="0"/>
        <v>0</v>
      </c>
      <c r="K121" s="218" t="s">
        <v>158</v>
      </c>
      <c r="L121" s="223"/>
      <c r="M121" s="224" t="s">
        <v>19</v>
      </c>
      <c r="N121" s="225" t="s">
        <v>48</v>
      </c>
      <c r="O121" s="59"/>
      <c r="P121" s="190">
        <f t="shared" si="1"/>
        <v>0</v>
      </c>
      <c r="Q121" s="190">
        <v>1E-3</v>
      </c>
      <c r="R121" s="190">
        <f t="shared" si="2"/>
        <v>1.4999999999999999E-2</v>
      </c>
      <c r="S121" s="190">
        <v>0</v>
      </c>
      <c r="T121" s="191">
        <f t="shared" si="3"/>
        <v>0</v>
      </c>
      <c r="AR121" s="16" t="s">
        <v>624</v>
      </c>
      <c r="AT121" s="16" t="s">
        <v>230</v>
      </c>
      <c r="AU121" s="16" t="s">
        <v>86</v>
      </c>
      <c r="AY121" s="16" t="s">
        <v>152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6" t="s">
        <v>84</v>
      </c>
      <c r="BK121" s="192">
        <f t="shared" si="9"/>
        <v>0</v>
      </c>
      <c r="BL121" s="16" t="s">
        <v>624</v>
      </c>
      <c r="BM121" s="16" t="s">
        <v>644</v>
      </c>
    </row>
    <row r="122" spans="2:65" s="1" customFormat="1" ht="16.5" customHeight="1">
      <c r="B122" s="33"/>
      <c r="C122" s="216" t="s">
        <v>285</v>
      </c>
      <c r="D122" s="216" t="s">
        <v>230</v>
      </c>
      <c r="E122" s="217" t="s">
        <v>645</v>
      </c>
      <c r="F122" s="218" t="s">
        <v>646</v>
      </c>
      <c r="G122" s="219" t="s">
        <v>643</v>
      </c>
      <c r="H122" s="220">
        <v>4</v>
      </c>
      <c r="I122" s="221"/>
      <c r="J122" s="222">
        <f t="shared" si="0"/>
        <v>0</v>
      </c>
      <c r="K122" s="218" t="s">
        <v>158</v>
      </c>
      <c r="L122" s="223"/>
      <c r="M122" s="224" t="s">
        <v>19</v>
      </c>
      <c r="N122" s="225" t="s">
        <v>48</v>
      </c>
      <c r="O122" s="59"/>
      <c r="P122" s="190">
        <f t="shared" si="1"/>
        <v>0</v>
      </c>
      <c r="Q122" s="190">
        <v>1E-3</v>
      </c>
      <c r="R122" s="190">
        <f t="shared" si="2"/>
        <v>4.0000000000000001E-3</v>
      </c>
      <c r="S122" s="190">
        <v>0</v>
      </c>
      <c r="T122" s="191">
        <f t="shared" si="3"/>
        <v>0</v>
      </c>
      <c r="AR122" s="16" t="s">
        <v>624</v>
      </c>
      <c r="AT122" s="16" t="s">
        <v>230</v>
      </c>
      <c r="AU122" s="16" t="s">
        <v>86</v>
      </c>
      <c r="AY122" s="16" t="s">
        <v>152</v>
      </c>
      <c r="BE122" s="192">
        <f t="shared" si="4"/>
        <v>0</v>
      </c>
      <c r="BF122" s="192">
        <f t="shared" si="5"/>
        <v>0</v>
      </c>
      <c r="BG122" s="192">
        <f t="shared" si="6"/>
        <v>0</v>
      </c>
      <c r="BH122" s="192">
        <f t="shared" si="7"/>
        <v>0</v>
      </c>
      <c r="BI122" s="192">
        <f t="shared" si="8"/>
        <v>0</v>
      </c>
      <c r="BJ122" s="16" t="s">
        <v>84</v>
      </c>
      <c r="BK122" s="192">
        <f t="shared" si="9"/>
        <v>0</v>
      </c>
      <c r="BL122" s="16" t="s">
        <v>624</v>
      </c>
      <c r="BM122" s="16" t="s">
        <v>647</v>
      </c>
    </row>
    <row r="123" spans="2:65" s="1" customFormat="1" ht="16.5" customHeight="1">
      <c r="B123" s="33"/>
      <c r="C123" s="216" t="s">
        <v>299</v>
      </c>
      <c r="D123" s="216" t="s">
        <v>230</v>
      </c>
      <c r="E123" s="217" t="s">
        <v>648</v>
      </c>
      <c r="F123" s="218" t="s">
        <v>649</v>
      </c>
      <c r="G123" s="219" t="s">
        <v>291</v>
      </c>
      <c r="H123" s="220">
        <v>1</v>
      </c>
      <c r="I123" s="221"/>
      <c r="J123" s="222">
        <f t="shared" si="0"/>
        <v>0</v>
      </c>
      <c r="K123" s="218" t="s">
        <v>158</v>
      </c>
      <c r="L123" s="223"/>
      <c r="M123" s="224" t="s">
        <v>19</v>
      </c>
      <c r="N123" s="225" t="s">
        <v>48</v>
      </c>
      <c r="O123" s="59"/>
      <c r="P123" s="190">
        <f t="shared" si="1"/>
        <v>0</v>
      </c>
      <c r="Q123" s="190">
        <v>4.2999999999999999E-4</v>
      </c>
      <c r="R123" s="190">
        <f t="shared" si="2"/>
        <v>4.2999999999999999E-4</v>
      </c>
      <c r="S123" s="190">
        <v>0</v>
      </c>
      <c r="T123" s="191">
        <f t="shared" si="3"/>
        <v>0</v>
      </c>
      <c r="AR123" s="16" t="s">
        <v>624</v>
      </c>
      <c r="AT123" s="16" t="s">
        <v>230</v>
      </c>
      <c r="AU123" s="16" t="s">
        <v>86</v>
      </c>
      <c r="AY123" s="16" t="s">
        <v>152</v>
      </c>
      <c r="BE123" s="192">
        <f t="shared" si="4"/>
        <v>0</v>
      </c>
      <c r="BF123" s="192">
        <f t="shared" si="5"/>
        <v>0</v>
      </c>
      <c r="BG123" s="192">
        <f t="shared" si="6"/>
        <v>0</v>
      </c>
      <c r="BH123" s="192">
        <f t="shared" si="7"/>
        <v>0</v>
      </c>
      <c r="BI123" s="192">
        <f t="shared" si="8"/>
        <v>0</v>
      </c>
      <c r="BJ123" s="16" t="s">
        <v>84</v>
      </c>
      <c r="BK123" s="192">
        <f t="shared" si="9"/>
        <v>0</v>
      </c>
      <c r="BL123" s="16" t="s">
        <v>624</v>
      </c>
      <c r="BM123" s="16" t="s">
        <v>650</v>
      </c>
    </row>
    <row r="124" spans="2:65" s="1" customFormat="1" ht="16.5" customHeight="1">
      <c r="B124" s="33"/>
      <c r="C124" s="216" t="s">
        <v>383</v>
      </c>
      <c r="D124" s="216" t="s">
        <v>230</v>
      </c>
      <c r="E124" s="217" t="s">
        <v>651</v>
      </c>
      <c r="F124" s="218" t="s">
        <v>652</v>
      </c>
      <c r="G124" s="219" t="s">
        <v>291</v>
      </c>
      <c r="H124" s="220">
        <v>2</v>
      </c>
      <c r="I124" s="221"/>
      <c r="J124" s="222">
        <f t="shared" si="0"/>
        <v>0</v>
      </c>
      <c r="K124" s="218" t="s">
        <v>158</v>
      </c>
      <c r="L124" s="223"/>
      <c r="M124" s="224" t="s">
        <v>19</v>
      </c>
      <c r="N124" s="225" t="s">
        <v>48</v>
      </c>
      <c r="O124" s="59"/>
      <c r="P124" s="190">
        <f t="shared" si="1"/>
        <v>0</v>
      </c>
      <c r="Q124" s="190">
        <v>2.5999999999999998E-4</v>
      </c>
      <c r="R124" s="190">
        <f t="shared" si="2"/>
        <v>5.1999999999999995E-4</v>
      </c>
      <c r="S124" s="190">
        <v>0</v>
      </c>
      <c r="T124" s="191">
        <f t="shared" si="3"/>
        <v>0</v>
      </c>
      <c r="AR124" s="16" t="s">
        <v>624</v>
      </c>
      <c r="AT124" s="16" t="s">
        <v>230</v>
      </c>
      <c r="AU124" s="16" t="s">
        <v>86</v>
      </c>
      <c r="AY124" s="16" t="s">
        <v>152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6" t="s">
        <v>84</v>
      </c>
      <c r="BK124" s="192">
        <f t="shared" si="9"/>
        <v>0</v>
      </c>
      <c r="BL124" s="16" t="s">
        <v>624</v>
      </c>
      <c r="BM124" s="16" t="s">
        <v>653</v>
      </c>
    </row>
    <row r="125" spans="2:65" s="1" customFormat="1" ht="16.5" customHeight="1">
      <c r="B125" s="33"/>
      <c r="C125" s="216" t="s">
        <v>387</v>
      </c>
      <c r="D125" s="216" t="s">
        <v>230</v>
      </c>
      <c r="E125" s="217" t="s">
        <v>654</v>
      </c>
      <c r="F125" s="218" t="s">
        <v>655</v>
      </c>
      <c r="G125" s="219" t="s">
        <v>291</v>
      </c>
      <c r="H125" s="220">
        <v>2</v>
      </c>
      <c r="I125" s="221"/>
      <c r="J125" s="222">
        <f t="shared" si="0"/>
        <v>0</v>
      </c>
      <c r="K125" s="218" t="s">
        <v>158</v>
      </c>
      <c r="L125" s="223"/>
      <c r="M125" s="224" t="s">
        <v>19</v>
      </c>
      <c r="N125" s="225" t="s">
        <v>48</v>
      </c>
      <c r="O125" s="59"/>
      <c r="P125" s="190">
        <f t="shared" si="1"/>
        <v>0</v>
      </c>
      <c r="Q125" s="190">
        <v>1.6000000000000001E-4</v>
      </c>
      <c r="R125" s="190">
        <f t="shared" si="2"/>
        <v>3.2000000000000003E-4</v>
      </c>
      <c r="S125" s="190">
        <v>0</v>
      </c>
      <c r="T125" s="191">
        <f t="shared" si="3"/>
        <v>0</v>
      </c>
      <c r="AR125" s="16" t="s">
        <v>624</v>
      </c>
      <c r="AT125" s="16" t="s">
        <v>230</v>
      </c>
      <c r="AU125" s="16" t="s">
        <v>86</v>
      </c>
      <c r="AY125" s="16" t="s">
        <v>152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6" t="s">
        <v>84</v>
      </c>
      <c r="BK125" s="192">
        <f t="shared" si="9"/>
        <v>0</v>
      </c>
      <c r="BL125" s="16" t="s">
        <v>624</v>
      </c>
      <c r="BM125" s="16" t="s">
        <v>656</v>
      </c>
    </row>
    <row r="126" spans="2:65" s="1" customFormat="1" ht="16.5" customHeight="1">
      <c r="B126" s="33"/>
      <c r="C126" s="181" t="s">
        <v>359</v>
      </c>
      <c r="D126" s="181" t="s">
        <v>154</v>
      </c>
      <c r="E126" s="182" t="s">
        <v>657</v>
      </c>
      <c r="F126" s="183" t="s">
        <v>382</v>
      </c>
      <c r="G126" s="184" t="s">
        <v>575</v>
      </c>
      <c r="H126" s="185">
        <v>1</v>
      </c>
      <c r="I126" s="186"/>
      <c r="J126" s="187">
        <f t="shared" si="0"/>
        <v>0</v>
      </c>
      <c r="K126" s="183" t="s">
        <v>19</v>
      </c>
      <c r="L126" s="37"/>
      <c r="M126" s="188" t="s">
        <v>19</v>
      </c>
      <c r="N126" s="189" t="s">
        <v>48</v>
      </c>
      <c r="O126" s="59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AR126" s="16" t="s">
        <v>576</v>
      </c>
      <c r="AT126" s="16" t="s">
        <v>154</v>
      </c>
      <c r="AU126" s="16" t="s">
        <v>86</v>
      </c>
      <c r="AY126" s="16" t="s">
        <v>152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6" t="s">
        <v>84</v>
      </c>
      <c r="BK126" s="192">
        <f t="shared" si="9"/>
        <v>0</v>
      </c>
      <c r="BL126" s="16" t="s">
        <v>576</v>
      </c>
      <c r="BM126" s="16" t="s">
        <v>658</v>
      </c>
    </row>
    <row r="127" spans="2:65" s="11" customFormat="1" ht="22.9" customHeight="1">
      <c r="B127" s="165"/>
      <c r="C127" s="166"/>
      <c r="D127" s="167" t="s">
        <v>76</v>
      </c>
      <c r="E127" s="179" t="s">
        <v>659</v>
      </c>
      <c r="F127" s="179" t="s">
        <v>660</v>
      </c>
      <c r="G127" s="166"/>
      <c r="H127" s="166"/>
      <c r="I127" s="169"/>
      <c r="J127" s="180">
        <f>BK127</f>
        <v>0</v>
      </c>
      <c r="K127" s="166"/>
      <c r="L127" s="171"/>
      <c r="M127" s="172"/>
      <c r="N127" s="173"/>
      <c r="O127" s="173"/>
      <c r="P127" s="174">
        <f>SUM(P128:P133)</f>
        <v>0</v>
      </c>
      <c r="Q127" s="173"/>
      <c r="R127" s="174">
        <f>SUM(R128:R133)</f>
        <v>9.05137708</v>
      </c>
      <c r="S127" s="173"/>
      <c r="T127" s="175">
        <f>SUM(T128:T133)</f>
        <v>0</v>
      </c>
      <c r="AR127" s="176" t="s">
        <v>163</v>
      </c>
      <c r="AT127" s="177" t="s">
        <v>76</v>
      </c>
      <c r="AU127" s="177" t="s">
        <v>84</v>
      </c>
      <c r="AY127" s="176" t="s">
        <v>152</v>
      </c>
      <c r="BK127" s="178">
        <f>SUM(BK128:BK133)</f>
        <v>0</v>
      </c>
    </row>
    <row r="128" spans="2:65" s="1" customFormat="1" ht="33.75" customHeight="1">
      <c r="B128" s="33"/>
      <c r="C128" s="181" t="s">
        <v>339</v>
      </c>
      <c r="D128" s="181" t="s">
        <v>154</v>
      </c>
      <c r="E128" s="182" t="s">
        <v>661</v>
      </c>
      <c r="F128" s="183" t="s">
        <v>662</v>
      </c>
      <c r="G128" s="184" t="s">
        <v>291</v>
      </c>
      <c r="H128" s="185">
        <v>2</v>
      </c>
      <c r="I128" s="186"/>
      <c r="J128" s="187">
        <f>ROUND(I128*H128,2)</f>
        <v>0</v>
      </c>
      <c r="K128" s="183" t="s">
        <v>158</v>
      </c>
      <c r="L128" s="37"/>
      <c r="M128" s="188" t="s">
        <v>19</v>
      </c>
      <c r="N128" s="189" t="s">
        <v>48</v>
      </c>
      <c r="O128" s="59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6" t="s">
        <v>576</v>
      </c>
      <c r="AT128" s="16" t="s">
        <v>154</v>
      </c>
      <c r="AU128" s="16" t="s">
        <v>86</v>
      </c>
      <c r="AY128" s="16" t="s">
        <v>152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84</v>
      </c>
      <c r="BK128" s="192">
        <f>ROUND(I128*H128,2)</f>
        <v>0</v>
      </c>
      <c r="BL128" s="16" t="s">
        <v>576</v>
      </c>
      <c r="BM128" s="16" t="s">
        <v>663</v>
      </c>
    </row>
    <row r="129" spans="2:65" s="1" customFormat="1" ht="16.5" customHeight="1">
      <c r="B129" s="33"/>
      <c r="C129" s="181" t="s">
        <v>343</v>
      </c>
      <c r="D129" s="181" t="s">
        <v>154</v>
      </c>
      <c r="E129" s="182" t="s">
        <v>664</v>
      </c>
      <c r="F129" s="183" t="s">
        <v>665</v>
      </c>
      <c r="G129" s="184" t="s">
        <v>181</v>
      </c>
      <c r="H129" s="185">
        <v>2.6619999999999999</v>
      </c>
      <c r="I129" s="186"/>
      <c r="J129" s="187">
        <f>ROUND(I129*H129,2)</f>
        <v>0</v>
      </c>
      <c r="K129" s="183" t="s">
        <v>158</v>
      </c>
      <c r="L129" s="37"/>
      <c r="M129" s="188" t="s">
        <v>19</v>
      </c>
      <c r="N129" s="189" t="s">
        <v>48</v>
      </c>
      <c r="O129" s="59"/>
      <c r="P129" s="190">
        <f>O129*H129</f>
        <v>0</v>
      </c>
      <c r="Q129" s="190">
        <v>2.2563399999999998</v>
      </c>
      <c r="R129" s="190">
        <f>Q129*H129</f>
        <v>6.0063770799999991</v>
      </c>
      <c r="S129" s="190">
        <v>0</v>
      </c>
      <c r="T129" s="191">
        <f>S129*H129</f>
        <v>0</v>
      </c>
      <c r="AR129" s="16" t="s">
        <v>576</v>
      </c>
      <c r="AT129" s="16" t="s">
        <v>154</v>
      </c>
      <c r="AU129" s="16" t="s">
        <v>86</v>
      </c>
      <c r="AY129" s="16" t="s">
        <v>152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6" t="s">
        <v>84</v>
      </c>
      <c r="BK129" s="192">
        <f>ROUND(I129*H129,2)</f>
        <v>0</v>
      </c>
      <c r="BL129" s="16" t="s">
        <v>576</v>
      </c>
      <c r="BM129" s="16" t="s">
        <v>666</v>
      </c>
    </row>
    <row r="130" spans="2:65" s="12" customFormat="1" ht="11.25">
      <c r="B130" s="193"/>
      <c r="C130" s="194"/>
      <c r="D130" s="195" t="s">
        <v>161</v>
      </c>
      <c r="E130" s="196" t="s">
        <v>19</v>
      </c>
      <c r="F130" s="197" t="s">
        <v>667</v>
      </c>
      <c r="G130" s="194"/>
      <c r="H130" s="198">
        <v>2.6619999999999999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161</v>
      </c>
      <c r="AU130" s="204" t="s">
        <v>86</v>
      </c>
      <c r="AV130" s="12" t="s">
        <v>86</v>
      </c>
      <c r="AW130" s="12" t="s">
        <v>36</v>
      </c>
      <c r="AX130" s="12" t="s">
        <v>84</v>
      </c>
      <c r="AY130" s="204" t="s">
        <v>152</v>
      </c>
    </row>
    <row r="131" spans="2:65" s="1" customFormat="1" ht="22.5" customHeight="1">
      <c r="B131" s="33"/>
      <c r="C131" s="181" t="s">
        <v>327</v>
      </c>
      <c r="D131" s="181" t="s">
        <v>154</v>
      </c>
      <c r="E131" s="182" t="s">
        <v>668</v>
      </c>
      <c r="F131" s="183" t="s">
        <v>669</v>
      </c>
      <c r="G131" s="184" t="s">
        <v>181</v>
      </c>
      <c r="H131" s="185">
        <v>4.5</v>
      </c>
      <c r="I131" s="186"/>
      <c r="J131" s="187">
        <f>ROUND(I131*H131,2)</f>
        <v>0</v>
      </c>
      <c r="K131" s="183" t="s">
        <v>158</v>
      </c>
      <c r="L131" s="37"/>
      <c r="M131" s="188" t="s">
        <v>19</v>
      </c>
      <c r="N131" s="189" t="s">
        <v>48</v>
      </c>
      <c r="O131" s="59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576</v>
      </c>
      <c r="AT131" s="16" t="s">
        <v>154</v>
      </c>
      <c r="AU131" s="16" t="s">
        <v>86</v>
      </c>
      <c r="AY131" s="16" t="s">
        <v>152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84</v>
      </c>
      <c r="BK131" s="192">
        <f>ROUND(I131*H131,2)</f>
        <v>0</v>
      </c>
      <c r="BL131" s="16" t="s">
        <v>576</v>
      </c>
      <c r="BM131" s="16" t="s">
        <v>670</v>
      </c>
    </row>
    <row r="132" spans="2:65" s="1" customFormat="1" ht="16.5" customHeight="1">
      <c r="B132" s="33"/>
      <c r="C132" s="181" t="s">
        <v>436</v>
      </c>
      <c r="D132" s="181" t="s">
        <v>154</v>
      </c>
      <c r="E132" s="182" t="s">
        <v>671</v>
      </c>
      <c r="F132" s="183" t="s">
        <v>672</v>
      </c>
      <c r="G132" s="184" t="s">
        <v>176</v>
      </c>
      <c r="H132" s="185">
        <v>4.5</v>
      </c>
      <c r="I132" s="186"/>
      <c r="J132" s="187">
        <f>ROUND(I132*H132,2)</f>
        <v>0</v>
      </c>
      <c r="K132" s="183" t="s">
        <v>158</v>
      </c>
      <c r="L132" s="37"/>
      <c r="M132" s="188" t="s">
        <v>19</v>
      </c>
      <c r="N132" s="189" t="s">
        <v>48</v>
      </c>
      <c r="O132" s="59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AR132" s="16" t="s">
        <v>576</v>
      </c>
      <c r="AT132" s="16" t="s">
        <v>154</v>
      </c>
      <c r="AU132" s="16" t="s">
        <v>86</v>
      </c>
      <c r="AY132" s="16" t="s">
        <v>152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6" t="s">
        <v>84</v>
      </c>
      <c r="BK132" s="192">
        <f>ROUND(I132*H132,2)</f>
        <v>0</v>
      </c>
      <c r="BL132" s="16" t="s">
        <v>576</v>
      </c>
      <c r="BM132" s="16" t="s">
        <v>673</v>
      </c>
    </row>
    <row r="133" spans="2:65" s="1" customFormat="1" ht="22.5" customHeight="1">
      <c r="B133" s="33"/>
      <c r="C133" s="181" t="s">
        <v>178</v>
      </c>
      <c r="D133" s="181" t="s">
        <v>154</v>
      </c>
      <c r="E133" s="182" t="s">
        <v>674</v>
      </c>
      <c r="F133" s="183" t="s">
        <v>675</v>
      </c>
      <c r="G133" s="184" t="s">
        <v>176</v>
      </c>
      <c r="H133" s="185">
        <v>15</v>
      </c>
      <c r="I133" s="186"/>
      <c r="J133" s="187">
        <f>ROUND(I133*H133,2)</f>
        <v>0</v>
      </c>
      <c r="K133" s="183" t="s">
        <v>158</v>
      </c>
      <c r="L133" s="37"/>
      <c r="M133" s="226" t="s">
        <v>19</v>
      </c>
      <c r="N133" s="227" t="s">
        <v>48</v>
      </c>
      <c r="O133" s="228"/>
      <c r="P133" s="229">
        <f>O133*H133</f>
        <v>0</v>
      </c>
      <c r="Q133" s="229">
        <v>0.20300000000000001</v>
      </c>
      <c r="R133" s="229">
        <f>Q133*H133</f>
        <v>3.0450000000000004</v>
      </c>
      <c r="S133" s="229">
        <v>0</v>
      </c>
      <c r="T133" s="230">
        <f>S133*H133</f>
        <v>0</v>
      </c>
      <c r="AR133" s="16" t="s">
        <v>576</v>
      </c>
      <c r="AT133" s="16" t="s">
        <v>154</v>
      </c>
      <c r="AU133" s="16" t="s">
        <v>86</v>
      </c>
      <c r="AY133" s="16" t="s">
        <v>152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6" t="s">
        <v>84</v>
      </c>
      <c r="BK133" s="192">
        <f>ROUND(I133*H133,2)</f>
        <v>0</v>
      </c>
      <c r="BL133" s="16" t="s">
        <v>576</v>
      </c>
      <c r="BM133" s="16" t="s">
        <v>676</v>
      </c>
    </row>
    <row r="134" spans="2:65" s="1" customFormat="1" ht="6.95" customHeight="1">
      <c r="B134" s="45"/>
      <c r="C134" s="46"/>
      <c r="D134" s="46"/>
      <c r="E134" s="46"/>
      <c r="F134" s="46"/>
      <c r="G134" s="46"/>
      <c r="H134" s="46"/>
      <c r="I134" s="133"/>
      <c r="J134" s="46"/>
      <c r="K134" s="46"/>
      <c r="L134" s="37"/>
    </row>
  </sheetData>
  <sheetProtection algorithmName="SHA-512" hashValue="eHLQxrrZD9DO+qc1xSZMV2zXtYxJdwQIep2JWfgfHwodauy3JLpj764eUVFBa7wLtG/5S6BKmxOAGNs2/izDsQ==" saltValue="XD+xPjVsHY8HPhuHHp3D1AQykcz025UeIjZiEMK4H1TKDrLDB94KQ3gQZ64aht8EPV5WxeSO9l+f80GV0BF5hA==" spinCount="100000" sheet="1" objects="1" scenarios="1" formatColumns="0" formatRows="0" autoFilter="0"/>
  <autoFilter ref="C89:K133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1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6" t="s">
        <v>103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86</v>
      </c>
    </row>
    <row r="4" spans="2:46" ht="24.95" customHeight="1">
      <c r="B4" s="19"/>
      <c r="D4" s="109" t="s">
        <v>120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361" t="str">
        <f>'Rekapitulace stavby'!K6</f>
        <v>Chodník v ulici Kladenská, Velké Přílepy</v>
      </c>
      <c r="F7" s="362"/>
      <c r="G7" s="362"/>
      <c r="H7" s="362"/>
      <c r="L7" s="19"/>
    </row>
    <row r="8" spans="2:46" ht="12" customHeight="1">
      <c r="B8" s="19"/>
      <c r="D8" s="110" t="s">
        <v>121</v>
      </c>
      <c r="L8" s="19"/>
    </row>
    <row r="9" spans="2:46" s="1" customFormat="1" ht="16.5" customHeight="1">
      <c r="B9" s="37"/>
      <c r="E9" s="361" t="s">
        <v>122</v>
      </c>
      <c r="F9" s="363"/>
      <c r="G9" s="363"/>
      <c r="H9" s="363"/>
      <c r="I9" s="111"/>
      <c r="L9" s="37"/>
    </row>
    <row r="10" spans="2:46" s="1" customFormat="1" ht="12" customHeight="1">
      <c r="B10" s="37"/>
      <c r="D10" s="110" t="s">
        <v>123</v>
      </c>
      <c r="I10" s="111"/>
      <c r="L10" s="37"/>
    </row>
    <row r="11" spans="2:46" s="1" customFormat="1" ht="36.950000000000003" customHeight="1">
      <c r="B11" s="37"/>
      <c r="E11" s="364" t="s">
        <v>677</v>
      </c>
      <c r="F11" s="363"/>
      <c r="G11" s="363"/>
      <c r="H11" s="363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104</v>
      </c>
      <c r="I13" s="112" t="s">
        <v>20</v>
      </c>
      <c r="J13" s="16" t="s">
        <v>19</v>
      </c>
      <c r="L13" s="37"/>
    </row>
    <row r="14" spans="2:46" s="1" customFormat="1" ht="12" customHeight="1">
      <c r="B14" s="37"/>
      <c r="D14" s="110" t="s">
        <v>21</v>
      </c>
      <c r="F14" s="16" t="s">
        <v>22</v>
      </c>
      <c r="I14" s="112" t="s">
        <v>23</v>
      </c>
      <c r="J14" s="113" t="str">
        <f>'Rekapitulace stavby'!AN8</f>
        <v>20. 9. 2019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25</v>
      </c>
      <c r="I16" s="112" t="s">
        <v>26</v>
      </c>
      <c r="J16" s="16" t="s">
        <v>27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30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31</v>
      </c>
      <c r="I19" s="112" t="s">
        <v>26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65" t="str">
        <f>'Rekapitulace stavby'!E14</f>
        <v>Vyplň údaj</v>
      </c>
      <c r="F20" s="366"/>
      <c r="G20" s="366"/>
      <c r="H20" s="36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33</v>
      </c>
      <c r="I22" s="112" t="s">
        <v>26</v>
      </c>
      <c r="J22" s="16" t="s">
        <v>34</v>
      </c>
      <c r="L22" s="37"/>
    </row>
    <row r="23" spans="2:12" s="1" customFormat="1" ht="18" customHeight="1">
      <c r="B23" s="37"/>
      <c r="E23" s="16" t="s">
        <v>35</v>
      </c>
      <c r="I23" s="112" t="s">
        <v>29</v>
      </c>
      <c r="J23" s="16" t="s">
        <v>19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37</v>
      </c>
      <c r="I25" s="112" t="s">
        <v>26</v>
      </c>
      <c r="J25" s="16" t="s">
        <v>38</v>
      </c>
      <c r="L25" s="37"/>
    </row>
    <row r="26" spans="2:12" s="1" customFormat="1" ht="18" customHeight="1">
      <c r="B26" s="37"/>
      <c r="E26" s="16" t="s">
        <v>39</v>
      </c>
      <c r="I26" s="112" t="s">
        <v>29</v>
      </c>
      <c r="J26" s="16" t="s">
        <v>40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41</v>
      </c>
      <c r="I28" s="111"/>
      <c r="L28" s="37"/>
    </row>
    <row r="29" spans="2:12" s="7" customFormat="1" ht="45" customHeight="1">
      <c r="B29" s="114"/>
      <c r="E29" s="367" t="s">
        <v>42</v>
      </c>
      <c r="F29" s="367"/>
      <c r="G29" s="367"/>
      <c r="H29" s="36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43</v>
      </c>
      <c r="I32" s="111"/>
      <c r="J32" s="118">
        <f>ROUND(J90,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45</v>
      </c>
      <c r="I34" s="120" t="s">
        <v>44</v>
      </c>
      <c r="J34" s="119" t="s">
        <v>46</v>
      </c>
      <c r="L34" s="37"/>
    </row>
    <row r="35" spans="2:12" s="1" customFormat="1" ht="14.45" customHeight="1">
      <c r="B35" s="37"/>
      <c r="D35" s="110" t="s">
        <v>47</v>
      </c>
      <c r="E35" s="110" t="s">
        <v>48</v>
      </c>
      <c r="F35" s="121">
        <f>ROUND((SUM(BE90:BE140)),  2)</f>
        <v>0</v>
      </c>
      <c r="I35" s="122">
        <v>0.21</v>
      </c>
      <c r="J35" s="121">
        <f>ROUND(((SUM(BE90:BE140))*I35),  2)</f>
        <v>0</v>
      </c>
      <c r="L35" s="37"/>
    </row>
    <row r="36" spans="2:12" s="1" customFormat="1" ht="14.45" customHeight="1">
      <c r="B36" s="37"/>
      <c r="E36" s="110" t="s">
        <v>49</v>
      </c>
      <c r="F36" s="121">
        <f>ROUND((SUM(BF90:BF140)),  2)</f>
        <v>0</v>
      </c>
      <c r="I36" s="122">
        <v>0.15</v>
      </c>
      <c r="J36" s="121">
        <f>ROUND(((SUM(BF90:BF140))*I36),  2)</f>
        <v>0</v>
      </c>
      <c r="L36" s="37"/>
    </row>
    <row r="37" spans="2:12" s="1" customFormat="1" ht="14.45" hidden="1" customHeight="1">
      <c r="B37" s="37"/>
      <c r="E37" s="110" t="s">
        <v>50</v>
      </c>
      <c r="F37" s="121">
        <f>ROUND((SUM(BG90:BG140)),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51</v>
      </c>
      <c r="F38" s="121">
        <f>ROUND((SUM(BH90:BH140)),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52</v>
      </c>
      <c r="F39" s="121">
        <f>ROUND((SUM(BI90:BI140)),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53</v>
      </c>
      <c r="E41" s="125"/>
      <c r="F41" s="125"/>
      <c r="G41" s="126" t="s">
        <v>54</v>
      </c>
      <c r="H41" s="127" t="s">
        <v>55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125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68" t="str">
        <f>E7</f>
        <v>Chodník v ulici Kladenská, Velké Přílepy</v>
      </c>
      <c r="F50" s="369"/>
      <c r="G50" s="369"/>
      <c r="H50" s="369"/>
      <c r="I50" s="111"/>
      <c r="J50" s="34"/>
      <c r="K50" s="34"/>
      <c r="L50" s="37"/>
    </row>
    <row r="51" spans="2:47" ht="12" customHeight="1">
      <c r="B51" s="20"/>
      <c r="C51" s="28" t="s">
        <v>121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68" t="s">
        <v>122</v>
      </c>
      <c r="F52" s="336"/>
      <c r="G52" s="336"/>
      <c r="H52" s="336"/>
      <c r="I52" s="111"/>
      <c r="J52" s="34"/>
      <c r="K52" s="34"/>
      <c r="L52" s="37"/>
    </row>
    <row r="53" spans="2:47" s="1" customFormat="1" ht="12" customHeight="1">
      <c r="B53" s="33"/>
      <c r="C53" s="28" t="s">
        <v>123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337" t="str">
        <f>E11</f>
        <v>VRN, OST a - Vedlejší a ostatní rozpočtové náklady - uznatelné</v>
      </c>
      <c r="F54" s="336"/>
      <c r="G54" s="336"/>
      <c r="H54" s="336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21</v>
      </c>
      <c r="D56" s="34"/>
      <c r="E56" s="34"/>
      <c r="F56" s="26" t="str">
        <f>F14</f>
        <v>Velké Přílepy</v>
      </c>
      <c r="G56" s="34"/>
      <c r="H56" s="34"/>
      <c r="I56" s="112" t="s">
        <v>23</v>
      </c>
      <c r="J56" s="54" t="str">
        <f>IF(J14="","",J14)</f>
        <v>20. 9. 2019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25</v>
      </c>
      <c r="D58" s="34"/>
      <c r="E58" s="34"/>
      <c r="F58" s="26" t="str">
        <f>E17</f>
        <v>obec Velké Přílepy, Pražská 162</v>
      </c>
      <c r="G58" s="34"/>
      <c r="H58" s="34"/>
      <c r="I58" s="112" t="s">
        <v>33</v>
      </c>
      <c r="J58" s="31" t="str">
        <f>E23</f>
        <v>Ing. Zdeněk Fiedler, Ostrá 210, 289 22 Lysá n. L.</v>
      </c>
      <c r="K58" s="34"/>
      <c r="L58" s="37"/>
    </row>
    <row r="59" spans="2:47" s="1" customFormat="1" ht="13.7" customHeight="1">
      <c r="B59" s="33"/>
      <c r="C59" s="28" t="s">
        <v>31</v>
      </c>
      <c r="D59" s="34"/>
      <c r="E59" s="34"/>
      <c r="F59" s="26" t="str">
        <f>IF(E20="","",E20)</f>
        <v>Vyplň údaj</v>
      </c>
      <c r="G59" s="34"/>
      <c r="H59" s="34"/>
      <c r="I59" s="112" t="s">
        <v>37</v>
      </c>
      <c r="J59" s="31" t="str">
        <f>E26</f>
        <v>HADRABA,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126</v>
      </c>
      <c r="D61" s="138"/>
      <c r="E61" s="138"/>
      <c r="F61" s="138"/>
      <c r="G61" s="138"/>
      <c r="H61" s="138"/>
      <c r="I61" s="139"/>
      <c r="J61" s="140" t="s">
        <v>127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75</v>
      </c>
      <c r="D63" s="34"/>
      <c r="E63" s="34"/>
      <c r="F63" s="34"/>
      <c r="G63" s="34"/>
      <c r="H63" s="34"/>
      <c r="I63" s="111"/>
      <c r="J63" s="72">
        <f>J90</f>
        <v>0</v>
      </c>
      <c r="K63" s="34"/>
      <c r="L63" s="37"/>
      <c r="AU63" s="16" t="s">
        <v>128</v>
      </c>
    </row>
    <row r="64" spans="2:47" s="8" customFormat="1" ht="24.95" customHeight="1">
      <c r="B64" s="142"/>
      <c r="C64" s="143"/>
      <c r="D64" s="144" t="s">
        <v>678</v>
      </c>
      <c r="E64" s="145"/>
      <c r="F64" s="145"/>
      <c r="G64" s="145"/>
      <c r="H64" s="145"/>
      <c r="I64" s="146"/>
      <c r="J64" s="147">
        <f>J91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679</v>
      </c>
      <c r="E65" s="151"/>
      <c r="F65" s="151"/>
      <c r="G65" s="151"/>
      <c r="H65" s="151"/>
      <c r="I65" s="152"/>
      <c r="J65" s="153">
        <f>J92</f>
        <v>0</v>
      </c>
      <c r="K65" s="93"/>
      <c r="L65" s="154"/>
    </row>
    <row r="66" spans="2:12" s="9" customFormat="1" ht="19.899999999999999" customHeight="1">
      <c r="B66" s="149"/>
      <c r="C66" s="93"/>
      <c r="D66" s="150" t="s">
        <v>680</v>
      </c>
      <c r="E66" s="151"/>
      <c r="F66" s="151"/>
      <c r="G66" s="151"/>
      <c r="H66" s="151"/>
      <c r="I66" s="152"/>
      <c r="J66" s="153">
        <f>J94</f>
        <v>0</v>
      </c>
      <c r="K66" s="93"/>
      <c r="L66" s="154"/>
    </row>
    <row r="67" spans="2:12" s="9" customFormat="1" ht="19.899999999999999" customHeight="1">
      <c r="B67" s="149"/>
      <c r="C67" s="93"/>
      <c r="D67" s="150" t="s">
        <v>681</v>
      </c>
      <c r="E67" s="151"/>
      <c r="F67" s="151"/>
      <c r="G67" s="151"/>
      <c r="H67" s="151"/>
      <c r="I67" s="152"/>
      <c r="J67" s="153">
        <f>J96</f>
        <v>0</v>
      </c>
      <c r="K67" s="93"/>
      <c r="L67" s="154"/>
    </row>
    <row r="68" spans="2:12" s="9" customFormat="1" ht="19.899999999999999" customHeight="1">
      <c r="B68" s="149"/>
      <c r="C68" s="93"/>
      <c r="D68" s="150" t="s">
        <v>682</v>
      </c>
      <c r="E68" s="151"/>
      <c r="F68" s="151"/>
      <c r="G68" s="151"/>
      <c r="H68" s="151"/>
      <c r="I68" s="152"/>
      <c r="J68" s="153">
        <f>J100</f>
        <v>0</v>
      </c>
      <c r="K68" s="93"/>
      <c r="L68" s="154"/>
    </row>
    <row r="69" spans="2:12" s="1" customFormat="1" ht="21.75" customHeight="1">
      <c r="B69" s="33"/>
      <c r="C69" s="34"/>
      <c r="D69" s="34"/>
      <c r="E69" s="34"/>
      <c r="F69" s="34"/>
      <c r="G69" s="34"/>
      <c r="H69" s="34"/>
      <c r="I69" s="111"/>
      <c r="J69" s="34"/>
      <c r="K69" s="34"/>
      <c r="L69" s="37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133"/>
      <c r="J70" s="46"/>
      <c r="K70" s="46"/>
      <c r="L70" s="37"/>
    </row>
    <row r="74" spans="2:12" s="1" customFormat="1" ht="6.95" customHeight="1">
      <c r="B74" s="47"/>
      <c r="C74" s="48"/>
      <c r="D74" s="48"/>
      <c r="E74" s="48"/>
      <c r="F74" s="48"/>
      <c r="G74" s="48"/>
      <c r="H74" s="48"/>
      <c r="I74" s="136"/>
      <c r="J74" s="48"/>
      <c r="K74" s="48"/>
      <c r="L74" s="37"/>
    </row>
    <row r="75" spans="2:12" s="1" customFormat="1" ht="24.95" customHeight="1">
      <c r="B75" s="33"/>
      <c r="C75" s="22" t="s">
        <v>137</v>
      </c>
      <c r="D75" s="34"/>
      <c r="E75" s="34"/>
      <c r="F75" s="34"/>
      <c r="G75" s="34"/>
      <c r="H75" s="34"/>
      <c r="I75" s="111"/>
      <c r="J75" s="34"/>
      <c r="K75" s="34"/>
      <c r="L75" s="37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11"/>
      <c r="J76" s="34"/>
      <c r="K76" s="34"/>
      <c r="L76" s="37"/>
    </row>
    <row r="77" spans="2:12" s="1" customFormat="1" ht="12" customHeight="1">
      <c r="B77" s="33"/>
      <c r="C77" s="28" t="s">
        <v>16</v>
      </c>
      <c r="D77" s="34"/>
      <c r="E77" s="34"/>
      <c r="F77" s="34"/>
      <c r="G77" s="34"/>
      <c r="H77" s="34"/>
      <c r="I77" s="111"/>
      <c r="J77" s="34"/>
      <c r="K77" s="34"/>
      <c r="L77" s="37"/>
    </row>
    <row r="78" spans="2:12" s="1" customFormat="1" ht="16.5" customHeight="1">
      <c r="B78" s="33"/>
      <c r="C78" s="34"/>
      <c r="D78" s="34"/>
      <c r="E78" s="368" t="str">
        <f>E7</f>
        <v>Chodník v ulici Kladenská, Velké Přílepy</v>
      </c>
      <c r="F78" s="369"/>
      <c r="G78" s="369"/>
      <c r="H78" s="369"/>
      <c r="I78" s="111"/>
      <c r="J78" s="34"/>
      <c r="K78" s="34"/>
      <c r="L78" s="37"/>
    </row>
    <row r="79" spans="2:12" ht="12" customHeight="1">
      <c r="B79" s="20"/>
      <c r="C79" s="28" t="s">
        <v>121</v>
      </c>
      <c r="D79" s="21"/>
      <c r="E79" s="21"/>
      <c r="F79" s="21"/>
      <c r="G79" s="21"/>
      <c r="H79" s="21"/>
      <c r="J79" s="21"/>
      <c r="K79" s="21"/>
      <c r="L79" s="19"/>
    </row>
    <row r="80" spans="2:12" s="1" customFormat="1" ht="16.5" customHeight="1">
      <c r="B80" s="33"/>
      <c r="C80" s="34"/>
      <c r="D80" s="34"/>
      <c r="E80" s="368" t="s">
        <v>122</v>
      </c>
      <c r="F80" s="336"/>
      <c r="G80" s="336"/>
      <c r="H80" s="336"/>
      <c r="I80" s="111"/>
      <c r="J80" s="34"/>
      <c r="K80" s="34"/>
      <c r="L80" s="37"/>
    </row>
    <row r="81" spans="2:65" s="1" customFormat="1" ht="12" customHeight="1">
      <c r="B81" s="33"/>
      <c r="C81" s="28" t="s">
        <v>123</v>
      </c>
      <c r="D81" s="34"/>
      <c r="E81" s="34"/>
      <c r="F81" s="34"/>
      <c r="G81" s="34"/>
      <c r="H81" s="34"/>
      <c r="I81" s="111"/>
      <c r="J81" s="34"/>
      <c r="K81" s="34"/>
      <c r="L81" s="37"/>
    </row>
    <row r="82" spans="2:65" s="1" customFormat="1" ht="16.5" customHeight="1">
      <c r="B82" s="33"/>
      <c r="C82" s="34"/>
      <c r="D82" s="34"/>
      <c r="E82" s="337" t="str">
        <f>E11</f>
        <v>VRN, OST a - Vedlejší a ostatní rozpočtové náklady - uznatelné</v>
      </c>
      <c r="F82" s="336"/>
      <c r="G82" s="336"/>
      <c r="H82" s="336"/>
      <c r="I82" s="111"/>
      <c r="J82" s="34"/>
      <c r="K82" s="34"/>
      <c r="L82" s="37"/>
    </row>
    <row r="83" spans="2:65" s="1" customFormat="1" ht="6.95" customHeight="1">
      <c r="B83" s="33"/>
      <c r="C83" s="34"/>
      <c r="D83" s="34"/>
      <c r="E83" s="34"/>
      <c r="F83" s="34"/>
      <c r="G83" s="34"/>
      <c r="H83" s="34"/>
      <c r="I83" s="111"/>
      <c r="J83" s="34"/>
      <c r="K83" s="34"/>
      <c r="L83" s="37"/>
    </row>
    <row r="84" spans="2:65" s="1" customFormat="1" ht="12" customHeight="1">
      <c r="B84" s="33"/>
      <c r="C84" s="28" t="s">
        <v>21</v>
      </c>
      <c r="D84" s="34"/>
      <c r="E84" s="34"/>
      <c r="F84" s="26" t="str">
        <f>F14</f>
        <v>Velké Přílepy</v>
      </c>
      <c r="G84" s="34"/>
      <c r="H84" s="34"/>
      <c r="I84" s="112" t="s">
        <v>23</v>
      </c>
      <c r="J84" s="54" t="str">
        <f>IF(J14="","",J14)</f>
        <v>20. 9. 2019</v>
      </c>
      <c r="K84" s="34"/>
      <c r="L84" s="37"/>
    </row>
    <row r="85" spans="2:65" s="1" customFormat="1" ht="6.95" customHeight="1">
      <c r="B85" s="33"/>
      <c r="C85" s="34"/>
      <c r="D85" s="34"/>
      <c r="E85" s="34"/>
      <c r="F85" s="34"/>
      <c r="G85" s="34"/>
      <c r="H85" s="34"/>
      <c r="I85" s="111"/>
      <c r="J85" s="34"/>
      <c r="K85" s="34"/>
      <c r="L85" s="37"/>
    </row>
    <row r="86" spans="2:65" s="1" customFormat="1" ht="24.95" customHeight="1">
      <c r="B86" s="33"/>
      <c r="C86" s="28" t="s">
        <v>25</v>
      </c>
      <c r="D86" s="34"/>
      <c r="E86" s="34"/>
      <c r="F86" s="26" t="str">
        <f>E17</f>
        <v>obec Velké Přílepy, Pražská 162</v>
      </c>
      <c r="G86" s="34"/>
      <c r="H86" s="34"/>
      <c r="I86" s="112" t="s">
        <v>33</v>
      </c>
      <c r="J86" s="31" t="str">
        <f>E23</f>
        <v>Ing. Zdeněk Fiedler, Ostrá 210, 289 22 Lysá n. L.</v>
      </c>
      <c r="K86" s="34"/>
      <c r="L86" s="37"/>
    </row>
    <row r="87" spans="2:65" s="1" customFormat="1" ht="13.7" customHeight="1">
      <c r="B87" s="33"/>
      <c r="C87" s="28" t="s">
        <v>31</v>
      </c>
      <c r="D87" s="34"/>
      <c r="E87" s="34"/>
      <c r="F87" s="26" t="str">
        <f>IF(E20="","",E20)</f>
        <v>Vyplň údaj</v>
      </c>
      <c r="G87" s="34"/>
      <c r="H87" s="34"/>
      <c r="I87" s="112" t="s">
        <v>37</v>
      </c>
      <c r="J87" s="31" t="str">
        <f>E26</f>
        <v>HADRABA, s.r.o.</v>
      </c>
      <c r="K87" s="34"/>
      <c r="L87" s="37"/>
    </row>
    <row r="88" spans="2:65" s="1" customFormat="1" ht="10.3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65" s="10" customFormat="1" ht="29.25" customHeight="1">
      <c r="B89" s="155"/>
      <c r="C89" s="156" t="s">
        <v>138</v>
      </c>
      <c r="D89" s="157" t="s">
        <v>62</v>
      </c>
      <c r="E89" s="157" t="s">
        <v>58</v>
      </c>
      <c r="F89" s="157" t="s">
        <v>59</v>
      </c>
      <c r="G89" s="157" t="s">
        <v>139</v>
      </c>
      <c r="H89" s="157" t="s">
        <v>140</v>
      </c>
      <c r="I89" s="158" t="s">
        <v>141</v>
      </c>
      <c r="J89" s="157" t="s">
        <v>127</v>
      </c>
      <c r="K89" s="159" t="s">
        <v>142</v>
      </c>
      <c r="L89" s="160"/>
      <c r="M89" s="63" t="s">
        <v>19</v>
      </c>
      <c r="N89" s="64" t="s">
        <v>47</v>
      </c>
      <c r="O89" s="64" t="s">
        <v>143</v>
      </c>
      <c r="P89" s="64" t="s">
        <v>144</v>
      </c>
      <c r="Q89" s="64" t="s">
        <v>145</v>
      </c>
      <c r="R89" s="64" t="s">
        <v>146</v>
      </c>
      <c r="S89" s="64" t="s">
        <v>147</v>
      </c>
      <c r="T89" s="65" t="s">
        <v>148</v>
      </c>
    </row>
    <row r="90" spans="2:65" s="1" customFormat="1" ht="22.9" customHeight="1">
      <c r="B90" s="33"/>
      <c r="C90" s="70" t="s">
        <v>149</v>
      </c>
      <c r="D90" s="34"/>
      <c r="E90" s="34"/>
      <c r="F90" s="34"/>
      <c r="G90" s="34"/>
      <c r="H90" s="34"/>
      <c r="I90" s="111"/>
      <c r="J90" s="161">
        <f>BK90</f>
        <v>0</v>
      </c>
      <c r="K90" s="34"/>
      <c r="L90" s="37"/>
      <c r="M90" s="66"/>
      <c r="N90" s="67"/>
      <c r="O90" s="67"/>
      <c r="P90" s="162">
        <f>P91</f>
        <v>0</v>
      </c>
      <c r="Q90" s="67"/>
      <c r="R90" s="162">
        <f>R91</f>
        <v>2.16E-3</v>
      </c>
      <c r="S90" s="67"/>
      <c r="T90" s="163">
        <f>T91</f>
        <v>0</v>
      </c>
      <c r="AT90" s="16" t="s">
        <v>76</v>
      </c>
      <c r="AU90" s="16" t="s">
        <v>128</v>
      </c>
      <c r="BK90" s="164">
        <f>BK91</f>
        <v>0</v>
      </c>
    </row>
    <row r="91" spans="2:65" s="11" customFormat="1" ht="25.9" customHeight="1">
      <c r="B91" s="165"/>
      <c r="C91" s="166"/>
      <c r="D91" s="167" t="s">
        <v>76</v>
      </c>
      <c r="E91" s="168" t="s">
        <v>683</v>
      </c>
      <c r="F91" s="168" t="s">
        <v>684</v>
      </c>
      <c r="G91" s="166"/>
      <c r="H91" s="166"/>
      <c r="I91" s="169"/>
      <c r="J91" s="170">
        <f>BK91</f>
        <v>0</v>
      </c>
      <c r="K91" s="166"/>
      <c r="L91" s="171"/>
      <c r="M91" s="172"/>
      <c r="N91" s="173"/>
      <c r="O91" s="173"/>
      <c r="P91" s="174">
        <f>P92+P94+P96+P100</f>
        <v>0</v>
      </c>
      <c r="Q91" s="173"/>
      <c r="R91" s="174">
        <f>R92+R94+R96+R100</f>
        <v>2.16E-3</v>
      </c>
      <c r="S91" s="173"/>
      <c r="T91" s="175">
        <f>T92+T94+T96+T100</f>
        <v>0</v>
      </c>
      <c r="AR91" s="176" t="s">
        <v>170</v>
      </c>
      <c r="AT91" s="177" t="s">
        <v>76</v>
      </c>
      <c r="AU91" s="177" t="s">
        <v>77</v>
      </c>
      <c r="AY91" s="176" t="s">
        <v>152</v>
      </c>
      <c r="BK91" s="178">
        <f>BK92+BK94+BK96+BK100</f>
        <v>0</v>
      </c>
    </row>
    <row r="92" spans="2:65" s="11" customFormat="1" ht="22.9" customHeight="1">
      <c r="B92" s="165"/>
      <c r="C92" s="166"/>
      <c r="D92" s="167" t="s">
        <v>76</v>
      </c>
      <c r="E92" s="179" t="s">
        <v>685</v>
      </c>
      <c r="F92" s="179" t="s">
        <v>686</v>
      </c>
      <c r="G92" s="166"/>
      <c r="H92" s="166"/>
      <c r="I92" s="169"/>
      <c r="J92" s="180">
        <f>BK92</f>
        <v>0</v>
      </c>
      <c r="K92" s="166"/>
      <c r="L92" s="171"/>
      <c r="M92" s="172"/>
      <c r="N92" s="173"/>
      <c r="O92" s="173"/>
      <c r="P92" s="174">
        <f>P93</f>
        <v>0</v>
      </c>
      <c r="Q92" s="173"/>
      <c r="R92" s="174">
        <f>R93</f>
        <v>0</v>
      </c>
      <c r="S92" s="173"/>
      <c r="T92" s="175">
        <f>T93</f>
        <v>0</v>
      </c>
      <c r="AR92" s="176" t="s">
        <v>170</v>
      </c>
      <c r="AT92" s="177" t="s">
        <v>76</v>
      </c>
      <c r="AU92" s="177" t="s">
        <v>84</v>
      </c>
      <c r="AY92" s="176" t="s">
        <v>152</v>
      </c>
      <c r="BK92" s="178">
        <f>BK93</f>
        <v>0</v>
      </c>
    </row>
    <row r="93" spans="2:65" s="1" customFormat="1" ht="16.5" customHeight="1">
      <c r="B93" s="33"/>
      <c r="C93" s="181" t="s">
        <v>8</v>
      </c>
      <c r="D93" s="181" t="s">
        <v>154</v>
      </c>
      <c r="E93" s="182" t="s">
        <v>687</v>
      </c>
      <c r="F93" s="183" t="s">
        <v>688</v>
      </c>
      <c r="G93" s="184" t="s">
        <v>575</v>
      </c>
      <c r="H93" s="185">
        <v>1</v>
      </c>
      <c r="I93" s="186"/>
      <c r="J93" s="187">
        <f>ROUND(I93*H93,2)</f>
        <v>0</v>
      </c>
      <c r="K93" s="183" t="s">
        <v>158</v>
      </c>
      <c r="L93" s="37"/>
      <c r="M93" s="188" t="s">
        <v>19</v>
      </c>
      <c r="N93" s="189" t="s">
        <v>48</v>
      </c>
      <c r="O93" s="59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16" t="s">
        <v>689</v>
      </c>
      <c r="AT93" s="16" t="s">
        <v>154</v>
      </c>
      <c r="AU93" s="16" t="s">
        <v>86</v>
      </c>
      <c r="AY93" s="16" t="s">
        <v>152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6" t="s">
        <v>84</v>
      </c>
      <c r="BK93" s="192">
        <f>ROUND(I93*H93,2)</f>
        <v>0</v>
      </c>
      <c r="BL93" s="16" t="s">
        <v>689</v>
      </c>
      <c r="BM93" s="16" t="s">
        <v>690</v>
      </c>
    </row>
    <row r="94" spans="2:65" s="11" customFormat="1" ht="22.9" customHeight="1">
      <c r="B94" s="165"/>
      <c r="C94" s="166"/>
      <c r="D94" s="167" t="s">
        <v>76</v>
      </c>
      <c r="E94" s="179" t="s">
        <v>691</v>
      </c>
      <c r="F94" s="179" t="s">
        <v>692</v>
      </c>
      <c r="G94" s="166"/>
      <c r="H94" s="166"/>
      <c r="I94" s="169"/>
      <c r="J94" s="180">
        <f>BK94</f>
        <v>0</v>
      </c>
      <c r="K94" s="166"/>
      <c r="L94" s="171"/>
      <c r="M94" s="172"/>
      <c r="N94" s="173"/>
      <c r="O94" s="173"/>
      <c r="P94" s="174">
        <f>P95</f>
        <v>0</v>
      </c>
      <c r="Q94" s="173"/>
      <c r="R94" s="174">
        <f>R95</f>
        <v>0</v>
      </c>
      <c r="S94" s="173"/>
      <c r="T94" s="175">
        <f>T95</f>
        <v>0</v>
      </c>
      <c r="AR94" s="176" t="s">
        <v>170</v>
      </c>
      <c r="AT94" s="177" t="s">
        <v>76</v>
      </c>
      <c r="AU94" s="177" t="s">
        <v>84</v>
      </c>
      <c r="AY94" s="176" t="s">
        <v>152</v>
      </c>
      <c r="BK94" s="178">
        <f>BK95</f>
        <v>0</v>
      </c>
    </row>
    <row r="95" spans="2:65" s="1" customFormat="1" ht="16.5" customHeight="1">
      <c r="B95" s="33"/>
      <c r="C95" s="181" t="s">
        <v>184</v>
      </c>
      <c r="D95" s="181" t="s">
        <v>154</v>
      </c>
      <c r="E95" s="182" t="s">
        <v>693</v>
      </c>
      <c r="F95" s="183" t="s">
        <v>692</v>
      </c>
      <c r="G95" s="184" t="s">
        <v>694</v>
      </c>
      <c r="H95" s="231"/>
      <c r="I95" s="186"/>
      <c r="J95" s="187">
        <f>ROUND(I95*H95,2)</f>
        <v>0</v>
      </c>
      <c r="K95" s="183" t="s">
        <v>695</v>
      </c>
      <c r="L95" s="37"/>
      <c r="M95" s="188" t="s">
        <v>19</v>
      </c>
      <c r="N95" s="189" t="s">
        <v>48</v>
      </c>
      <c r="O95" s="59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16" t="s">
        <v>689</v>
      </c>
      <c r="AT95" s="16" t="s">
        <v>154</v>
      </c>
      <c r="AU95" s="16" t="s">
        <v>86</v>
      </c>
      <c r="AY95" s="16" t="s">
        <v>152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6" t="s">
        <v>84</v>
      </c>
      <c r="BK95" s="192">
        <f>ROUND(I95*H95,2)</f>
        <v>0</v>
      </c>
      <c r="BL95" s="16" t="s">
        <v>689</v>
      </c>
      <c r="BM95" s="16" t="s">
        <v>696</v>
      </c>
    </row>
    <row r="96" spans="2:65" s="11" customFormat="1" ht="22.9" customHeight="1">
      <c r="B96" s="165"/>
      <c r="C96" s="166"/>
      <c r="D96" s="167" t="s">
        <v>76</v>
      </c>
      <c r="E96" s="179" t="s">
        <v>697</v>
      </c>
      <c r="F96" s="179" t="s">
        <v>698</v>
      </c>
      <c r="G96" s="166"/>
      <c r="H96" s="166"/>
      <c r="I96" s="169"/>
      <c r="J96" s="180">
        <f>BK96</f>
        <v>0</v>
      </c>
      <c r="K96" s="166"/>
      <c r="L96" s="171"/>
      <c r="M96" s="172"/>
      <c r="N96" s="173"/>
      <c r="O96" s="173"/>
      <c r="P96" s="174">
        <f>SUM(P97:P99)</f>
        <v>0</v>
      </c>
      <c r="Q96" s="173"/>
      <c r="R96" s="174">
        <f>SUM(R97:R99)</f>
        <v>0</v>
      </c>
      <c r="S96" s="173"/>
      <c r="T96" s="175">
        <f>SUM(T97:T99)</f>
        <v>0</v>
      </c>
      <c r="AR96" s="176" t="s">
        <v>170</v>
      </c>
      <c r="AT96" s="177" t="s">
        <v>76</v>
      </c>
      <c r="AU96" s="177" t="s">
        <v>84</v>
      </c>
      <c r="AY96" s="176" t="s">
        <v>152</v>
      </c>
      <c r="BK96" s="178">
        <f>SUM(BK97:BK99)</f>
        <v>0</v>
      </c>
    </row>
    <row r="97" spans="2:65" s="1" customFormat="1" ht="16.5" customHeight="1">
      <c r="B97" s="33"/>
      <c r="C97" s="181" t="s">
        <v>233</v>
      </c>
      <c r="D97" s="181" t="s">
        <v>154</v>
      </c>
      <c r="E97" s="182" t="s">
        <v>699</v>
      </c>
      <c r="F97" s="183" t="s">
        <v>700</v>
      </c>
      <c r="G97" s="184" t="s">
        <v>701</v>
      </c>
      <c r="H97" s="185">
        <v>1</v>
      </c>
      <c r="I97" s="186"/>
      <c r="J97" s="187">
        <f>ROUND(I97*H97,2)</f>
        <v>0</v>
      </c>
      <c r="K97" s="183" t="s">
        <v>158</v>
      </c>
      <c r="L97" s="37"/>
      <c r="M97" s="188" t="s">
        <v>19</v>
      </c>
      <c r="N97" s="189" t="s">
        <v>48</v>
      </c>
      <c r="O97" s="59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16" t="s">
        <v>689</v>
      </c>
      <c r="AT97" s="16" t="s">
        <v>154</v>
      </c>
      <c r="AU97" s="16" t="s">
        <v>86</v>
      </c>
      <c r="AY97" s="16" t="s">
        <v>152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6" t="s">
        <v>84</v>
      </c>
      <c r="BK97" s="192">
        <f>ROUND(I97*H97,2)</f>
        <v>0</v>
      </c>
      <c r="BL97" s="16" t="s">
        <v>689</v>
      </c>
      <c r="BM97" s="16" t="s">
        <v>702</v>
      </c>
    </row>
    <row r="98" spans="2:65" s="1" customFormat="1" ht="16.5" customHeight="1">
      <c r="B98" s="33"/>
      <c r="C98" s="181" t="s">
        <v>293</v>
      </c>
      <c r="D98" s="181" t="s">
        <v>154</v>
      </c>
      <c r="E98" s="182" t="s">
        <v>703</v>
      </c>
      <c r="F98" s="183" t="s">
        <v>704</v>
      </c>
      <c r="G98" s="184" t="s">
        <v>705</v>
      </c>
      <c r="H98" s="185">
        <v>50</v>
      </c>
      <c r="I98" s="186"/>
      <c r="J98" s="187">
        <f>ROUND(I98*H98,2)</f>
        <v>0</v>
      </c>
      <c r="K98" s="183" t="s">
        <v>158</v>
      </c>
      <c r="L98" s="37"/>
      <c r="M98" s="188" t="s">
        <v>19</v>
      </c>
      <c r="N98" s="189" t="s">
        <v>48</v>
      </c>
      <c r="O98" s="59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16" t="s">
        <v>689</v>
      </c>
      <c r="AT98" s="16" t="s">
        <v>154</v>
      </c>
      <c r="AU98" s="16" t="s">
        <v>86</v>
      </c>
      <c r="AY98" s="16" t="s">
        <v>152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6" t="s">
        <v>84</v>
      </c>
      <c r="BK98" s="192">
        <f>ROUND(I98*H98,2)</f>
        <v>0</v>
      </c>
      <c r="BL98" s="16" t="s">
        <v>689</v>
      </c>
      <c r="BM98" s="16" t="s">
        <v>706</v>
      </c>
    </row>
    <row r="99" spans="2:65" s="12" customFormat="1" ht="11.25">
      <c r="B99" s="193"/>
      <c r="C99" s="194"/>
      <c r="D99" s="195" t="s">
        <v>161</v>
      </c>
      <c r="E99" s="194"/>
      <c r="F99" s="197" t="s">
        <v>707</v>
      </c>
      <c r="G99" s="194"/>
      <c r="H99" s="198">
        <v>50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161</v>
      </c>
      <c r="AU99" s="204" t="s">
        <v>86</v>
      </c>
      <c r="AV99" s="12" t="s">
        <v>86</v>
      </c>
      <c r="AW99" s="12" t="s">
        <v>4</v>
      </c>
      <c r="AX99" s="12" t="s">
        <v>84</v>
      </c>
      <c r="AY99" s="204" t="s">
        <v>152</v>
      </c>
    </row>
    <row r="100" spans="2:65" s="11" customFormat="1" ht="22.9" customHeight="1">
      <c r="B100" s="165"/>
      <c r="C100" s="166"/>
      <c r="D100" s="167" t="s">
        <v>76</v>
      </c>
      <c r="E100" s="179" t="s">
        <v>708</v>
      </c>
      <c r="F100" s="179" t="s">
        <v>709</v>
      </c>
      <c r="G100" s="166"/>
      <c r="H100" s="166"/>
      <c r="I100" s="169"/>
      <c r="J100" s="180">
        <f>BK100</f>
        <v>0</v>
      </c>
      <c r="K100" s="166"/>
      <c r="L100" s="171"/>
      <c r="M100" s="172"/>
      <c r="N100" s="173"/>
      <c r="O100" s="173"/>
      <c r="P100" s="174">
        <f>SUM(P101:P140)</f>
        <v>0</v>
      </c>
      <c r="Q100" s="173"/>
      <c r="R100" s="174">
        <f>SUM(R101:R140)</f>
        <v>2.16E-3</v>
      </c>
      <c r="S100" s="173"/>
      <c r="T100" s="175">
        <f>SUM(T101:T140)</f>
        <v>0</v>
      </c>
      <c r="AR100" s="176" t="s">
        <v>170</v>
      </c>
      <c r="AT100" s="177" t="s">
        <v>76</v>
      </c>
      <c r="AU100" s="177" t="s">
        <v>84</v>
      </c>
      <c r="AY100" s="176" t="s">
        <v>152</v>
      </c>
      <c r="BK100" s="178">
        <f>SUM(BK101:BK140)</f>
        <v>0</v>
      </c>
    </row>
    <row r="101" spans="2:65" s="1" customFormat="1" ht="16.5" customHeight="1">
      <c r="B101" s="33"/>
      <c r="C101" s="181" t="s">
        <v>277</v>
      </c>
      <c r="D101" s="181" t="s">
        <v>154</v>
      </c>
      <c r="E101" s="182" t="s">
        <v>710</v>
      </c>
      <c r="F101" s="183" t="s">
        <v>711</v>
      </c>
      <c r="G101" s="184" t="s">
        <v>575</v>
      </c>
      <c r="H101" s="185">
        <v>1</v>
      </c>
      <c r="I101" s="186"/>
      <c r="J101" s="187">
        <f>ROUND(I101*H101,2)</f>
        <v>0</v>
      </c>
      <c r="K101" s="183" t="s">
        <v>158</v>
      </c>
      <c r="L101" s="37"/>
      <c r="M101" s="188" t="s">
        <v>19</v>
      </c>
      <c r="N101" s="189" t="s">
        <v>48</v>
      </c>
      <c r="O101" s="59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16" t="s">
        <v>689</v>
      </c>
      <c r="AT101" s="16" t="s">
        <v>154</v>
      </c>
      <c r="AU101" s="16" t="s">
        <v>86</v>
      </c>
      <c r="AY101" s="16" t="s">
        <v>152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84</v>
      </c>
      <c r="BK101" s="192">
        <f>ROUND(I101*H101,2)</f>
        <v>0</v>
      </c>
      <c r="BL101" s="16" t="s">
        <v>689</v>
      </c>
      <c r="BM101" s="16" t="s">
        <v>712</v>
      </c>
    </row>
    <row r="102" spans="2:65" s="1" customFormat="1" ht="16.5" customHeight="1">
      <c r="B102" s="33"/>
      <c r="C102" s="181" t="s">
        <v>281</v>
      </c>
      <c r="D102" s="181" t="s">
        <v>154</v>
      </c>
      <c r="E102" s="182" t="s">
        <v>713</v>
      </c>
      <c r="F102" s="183" t="s">
        <v>714</v>
      </c>
      <c r="G102" s="184" t="s">
        <v>575</v>
      </c>
      <c r="H102" s="185">
        <v>1</v>
      </c>
      <c r="I102" s="186"/>
      <c r="J102" s="187">
        <f>ROUND(I102*H102,2)</f>
        <v>0</v>
      </c>
      <c r="K102" s="183" t="s">
        <v>158</v>
      </c>
      <c r="L102" s="37"/>
      <c r="M102" s="188" t="s">
        <v>19</v>
      </c>
      <c r="N102" s="189" t="s">
        <v>48</v>
      </c>
      <c r="O102" s="59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16" t="s">
        <v>689</v>
      </c>
      <c r="AT102" s="16" t="s">
        <v>154</v>
      </c>
      <c r="AU102" s="16" t="s">
        <v>86</v>
      </c>
      <c r="AY102" s="16" t="s">
        <v>152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6" t="s">
        <v>84</v>
      </c>
      <c r="BK102" s="192">
        <f>ROUND(I102*H102,2)</f>
        <v>0</v>
      </c>
      <c r="BL102" s="16" t="s">
        <v>689</v>
      </c>
      <c r="BM102" s="16" t="s">
        <v>715</v>
      </c>
    </row>
    <row r="103" spans="2:65" s="1" customFormat="1" ht="16.5" customHeight="1">
      <c r="B103" s="33"/>
      <c r="C103" s="181" t="s">
        <v>240</v>
      </c>
      <c r="D103" s="181" t="s">
        <v>154</v>
      </c>
      <c r="E103" s="182" t="s">
        <v>716</v>
      </c>
      <c r="F103" s="183" t="s">
        <v>717</v>
      </c>
      <c r="G103" s="184" t="s">
        <v>291</v>
      </c>
      <c r="H103" s="185">
        <v>170</v>
      </c>
      <c r="I103" s="186"/>
      <c r="J103" s="187">
        <f>ROUND(I103*H103,2)</f>
        <v>0</v>
      </c>
      <c r="K103" s="183" t="s">
        <v>158</v>
      </c>
      <c r="L103" s="37"/>
      <c r="M103" s="188" t="s">
        <v>19</v>
      </c>
      <c r="N103" s="189" t="s">
        <v>48</v>
      </c>
      <c r="O103" s="59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16" t="s">
        <v>159</v>
      </c>
      <c r="AT103" s="16" t="s">
        <v>154</v>
      </c>
      <c r="AU103" s="16" t="s">
        <v>86</v>
      </c>
      <c r="AY103" s="16" t="s">
        <v>152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84</v>
      </c>
      <c r="BK103" s="192">
        <f>ROUND(I103*H103,2)</f>
        <v>0</v>
      </c>
      <c r="BL103" s="16" t="s">
        <v>159</v>
      </c>
      <c r="BM103" s="16" t="s">
        <v>718</v>
      </c>
    </row>
    <row r="104" spans="2:65" s="12" customFormat="1" ht="11.25">
      <c r="B104" s="193"/>
      <c r="C104" s="194"/>
      <c r="D104" s="195" t="s">
        <v>161</v>
      </c>
      <c r="E104" s="196" t="s">
        <v>19</v>
      </c>
      <c r="F104" s="197" t="s">
        <v>719</v>
      </c>
      <c r="G104" s="194"/>
      <c r="H104" s="198">
        <v>20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161</v>
      </c>
      <c r="AU104" s="204" t="s">
        <v>86</v>
      </c>
      <c r="AV104" s="12" t="s">
        <v>86</v>
      </c>
      <c r="AW104" s="12" t="s">
        <v>36</v>
      </c>
      <c r="AX104" s="12" t="s">
        <v>77</v>
      </c>
      <c r="AY104" s="204" t="s">
        <v>152</v>
      </c>
    </row>
    <row r="105" spans="2:65" s="12" customFormat="1" ht="11.25">
      <c r="B105" s="193"/>
      <c r="C105" s="194"/>
      <c r="D105" s="195" t="s">
        <v>161</v>
      </c>
      <c r="E105" s="196" t="s">
        <v>19</v>
      </c>
      <c r="F105" s="197" t="s">
        <v>720</v>
      </c>
      <c r="G105" s="194"/>
      <c r="H105" s="198">
        <v>150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161</v>
      </c>
      <c r="AU105" s="204" t="s">
        <v>86</v>
      </c>
      <c r="AV105" s="12" t="s">
        <v>86</v>
      </c>
      <c r="AW105" s="12" t="s">
        <v>36</v>
      </c>
      <c r="AX105" s="12" t="s">
        <v>77</v>
      </c>
      <c r="AY105" s="204" t="s">
        <v>152</v>
      </c>
    </row>
    <row r="106" spans="2:65" s="13" customFormat="1" ht="11.25">
      <c r="B106" s="205"/>
      <c r="C106" s="206"/>
      <c r="D106" s="195" t="s">
        <v>161</v>
      </c>
      <c r="E106" s="207" t="s">
        <v>19</v>
      </c>
      <c r="F106" s="208" t="s">
        <v>222</v>
      </c>
      <c r="G106" s="206"/>
      <c r="H106" s="209">
        <v>170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161</v>
      </c>
      <c r="AU106" s="215" t="s">
        <v>86</v>
      </c>
      <c r="AV106" s="13" t="s">
        <v>159</v>
      </c>
      <c r="AW106" s="13" t="s">
        <v>36</v>
      </c>
      <c r="AX106" s="13" t="s">
        <v>84</v>
      </c>
      <c r="AY106" s="215" t="s">
        <v>152</v>
      </c>
    </row>
    <row r="107" spans="2:65" s="1" customFormat="1" ht="22.5" customHeight="1">
      <c r="B107" s="33"/>
      <c r="C107" s="181" t="s">
        <v>248</v>
      </c>
      <c r="D107" s="181" t="s">
        <v>154</v>
      </c>
      <c r="E107" s="182" t="s">
        <v>721</v>
      </c>
      <c r="F107" s="183" t="s">
        <v>722</v>
      </c>
      <c r="G107" s="184" t="s">
        <v>291</v>
      </c>
      <c r="H107" s="185">
        <v>3300</v>
      </c>
      <c r="I107" s="186"/>
      <c r="J107" s="187">
        <f>ROUND(I107*H107,2)</f>
        <v>0</v>
      </c>
      <c r="K107" s="183" t="s">
        <v>158</v>
      </c>
      <c r="L107" s="37"/>
      <c r="M107" s="188" t="s">
        <v>19</v>
      </c>
      <c r="N107" s="189" t="s">
        <v>48</v>
      </c>
      <c r="O107" s="59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16" t="s">
        <v>159</v>
      </c>
      <c r="AT107" s="16" t="s">
        <v>154</v>
      </c>
      <c r="AU107" s="16" t="s">
        <v>86</v>
      </c>
      <c r="AY107" s="16" t="s">
        <v>152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6" t="s">
        <v>84</v>
      </c>
      <c r="BK107" s="192">
        <f>ROUND(I107*H107,2)</f>
        <v>0</v>
      </c>
      <c r="BL107" s="16" t="s">
        <v>159</v>
      </c>
      <c r="BM107" s="16" t="s">
        <v>723</v>
      </c>
    </row>
    <row r="108" spans="2:65" s="12" customFormat="1" ht="11.25">
      <c r="B108" s="193"/>
      <c r="C108" s="194"/>
      <c r="D108" s="195" t="s">
        <v>161</v>
      </c>
      <c r="E108" s="196" t="s">
        <v>19</v>
      </c>
      <c r="F108" s="197" t="s">
        <v>724</v>
      </c>
      <c r="G108" s="194"/>
      <c r="H108" s="198">
        <v>600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161</v>
      </c>
      <c r="AU108" s="204" t="s">
        <v>86</v>
      </c>
      <c r="AV108" s="12" t="s">
        <v>86</v>
      </c>
      <c r="AW108" s="12" t="s">
        <v>36</v>
      </c>
      <c r="AX108" s="12" t="s">
        <v>77</v>
      </c>
      <c r="AY108" s="204" t="s">
        <v>152</v>
      </c>
    </row>
    <row r="109" spans="2:65" s="12" customFormat="1" ht="11.25">
      <c r="B109" s="193"/>
      <c r="C109" s="194"/>
      <c r="D109" s="195" t="s">
        <v>161</v>
      </c>
      <c r="E109" s="196" t="s">
        <v>19</v>
      </c>
      <c r="F109" s="197" t="s">
        <v>725</v>
      </c>
      <c r="G109" s="194"/>
      <c r="H109" s="198">
        <v>2700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161</v>
      </c>
      <c r="AU109" s="204" t="s">
        <v>86</v>
      </c>
      <c r="AV109" s="12" t="s">
        <v>86</v>
      </c>
      <c r="AW109" s="12" t="s">
        <v>36</v>
      </c>
      <c r="AX109" s="12" t="s">
        <v>77</v>
      </c>
      <c r="AY109" s="204" t="s">
        <v>152</v>
      </c>
    </row>
    <row r="110" spans="2:65" s="13" customFormat="1" ht="11.25">
      <c r="B110" s="205"/>
      <c r="C110" s="206"/>
      <c r="D110" s="195" t="s">
        <v>161</v>
      </c>
      <c r="E110" s="207" t="s">
        <v>19</v>
      </c>
      <c r="F110" s="208" t="s">
        <v>222</v>
      </c>
      <c r="G110" s="206"/>
      <c r="H110" s="209">
        <v>3300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161</v>
      </c>
      <c r="AU110" s="215" t="s">
        <v>86</v>
      </c>
      <c r="AV110" s="13" t="s">
        <v>159</v>
      </c>
      <c r="AW110" s="13" t="s">
        <v>36</v>
      </c>
      <c r="AX110" s="13" t="s">
        <v>84</v>
      </c>
      <c r="AY110" s="215" t="s">
        <v>152</v>
      </c>
    </row>
    <row r="111" spans="2:65" s="1" customFormat="1" ht="16.5" customHeight="1">
      <c r="B111" s="33"/>
      <c r="C111" s="181" t="s">
        <v>252</v>
      </c>
      <c r="D111" s="181" t="s">
        <v>154</v>
      </c>
      <c r="E111" s="182" t="s">
        <v>726</v>
      </c>
      <c r="F111" s="183" t="s">
        <v>727</v>
      </c>
      <c r="G111" s="184" t="s">
        <v>291</v>
      </c>
      <c r="H111" s="185">
        <v>12</v>
      </c>
      <c r="I111" s="186"/>
      <c r="J111" s="187">
        <f>ROUND(I111*H111,2)</f>
        <v>0</v>
      </c>
      <c r="K111" s="183" t="s">
        <v>158</v>
      </c>
      <c r="L111" s="37"/>
      <c r="M111" s="188" t="s">
        <v>19</v>
      </c>
      <c r="N111" s="189" t="s">
        <v>48</v>
      </c>
      <c r="O111" s="59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16" t="s">
        <v>159</v>
      </c>
      <c r="AT111" s="16" t="s">
        <v>154</v>
      </c>
      <c r="AU111" s="16" t="s">
        <v>86</v>
      </c>
      <c r="AY111" s="16" t="s">
        <v>152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6" t="s">
        <v>84</v>
      </c>
      <c r="BK111" s="192">
        <f>ROUND(I111*H111,2)</f>
        <v>0</v>
      </c>
      <c r="BL111" s="16" t="s">
        <v>159</v>
      </c>
      <c r="BM111" s="16" t="s">
        <v>728</v>
      </c>
    </row>
    <row r="112" spans="2:65" s="12" customFormat="1" ht="11.25">
      <c r="B112" s="193"/>
      <c r="C112" s="194"/>
      <c r="D112" s="195" t="s">
        <v>161</v>
      </c>
      <c r="E112" s="196" t="s">
        <v>19</v>
      </c>
      <c r="F112" s="197" t="s">
        <v>729</v>
      </c>
      <c r="G112" s="194"/>
      <c r="H112" s="198">
        <v>2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161</v>
      </c>
      <c r="AU112" s="204" t="s">
        <v>86</v>
      </c>
      <c r="AV112" s="12" t="s">
        <v>86</v>
      </c>
      <c r="AW112" s="12" t="s">
        <v>36</v>
      </c>
      <c r="AX112" s="12" t="s">
        <v>77</v>
      </c>
      <c r="AY112" s="204" t="s">
        <v>152</v>
      </c>
    </row>
    <row r="113" spans="2:65" s="12" customFormat="1" ht="11.25">
      <c r="B113" s="193"/>
      <c r="C113" s="194"/>
      <c r="D113" s="195" t="s">
        <v>161</v>
      </c>
      <c r="E113" s="196" t="s">
        <v>19</v>
      </c>
      <c r="F113" s="197" t="s">
        <v>730</v>
      </c>
      <c r="G113" s="194"/>
      <c r="H113" s="198">
        <v>10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161</v>
      </c>
      <c r="AU113" s="204" t="s">
        <v>86</v>
      </c>
      <c r="AV113" s="12" t="s">
        <v>86</v>
      </c>
      <c r="AW113" s="12" t="s">
        <v>36</v>
      </c>
      <c r="AX113" s="12" t="s">
        <v>77</v>
      </c>
      <c r="AY113" s="204" t="s">
        <v>152</v>
      </c>
    </row>
    <row r="114" spans="2:65" s="13" customFormat="1" ht="11.25">
      <c r="B114" s="205"/>
      <c r="C114" s="206"/>
      <c r="D114" s="195" t="s">
        <v>161</v>
      </c>
      <c r="E114" s="207" t="s">
        <v>19</v>
      </c>
      <c r="F114" s="208" t="s">
        <v>222</v>
      </c>
      <c r="G114" s="206"/>
      <c r="H114" s="209">
        <v>12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161</v>
      </c>
      <c r="AU114" s="215" t="s">
        <v>86</v>
      </c>
      <c r="AV114" s="13" t="s">
        <v>159</v>
      </c>
      <c r="AW114" s="13" t="s">
        <v>36</v>
      </c>
      <c r="AX114" s="13" t="s">
        <v>84</v>
      </c>
      <c r="AY114" s="215" t="s">
        <v>152</v>
      </c>
    </row>
    <row r="115" spans="2:65" s="1" customFormat="1" ht="22.5" customHeight="1">
      <c r="B115" s="33"/>
      <c r="C115" s="181" t="s">
        <v>244</v>
      </c>
      <c r="D115" s="181" t="s">
        <v>154</v>
      </c>
      <c r="E115" s="182" t="s">
        <v>731</v>
      </c>
      <c r="F115" s="183" t="s">
        <v>732</v>
      </c>
      <c r="G115" s="184" t="s">
        <v>291</v>
      </c>
      <c r="H115" s="185">
        <v>240</v>
      </c>
      <c r="I115" s="186"/>
      <c r="J115" s="187">
        <f>ROUND(I115*H115,2)</f>
        <v>0</v>
      </c>
      <c r="K115" s="183" t="s">
        <v>158</v>
      </c>
      <c r="L115" s="37"/>
      <c r="M115" s="188" t="s">
        <v>19</v>
      </c>
      <c r="N115" s="189" t="s">
        <v>48</v>
      </c>
      <c r="O115" s="59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16" t="s">
        <v>159</v>
      </c>
      <c r="AT115" s="16" t="s">
        <v>154</v>
      </c>
      <c r="AU115" s="16" t="s">
        <v>86</v>
      </c>
      <c r="AY115" s="16" t="s">
        <v>152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84</v>
      </c>
      <c r="BK115" s="192">
        <f>ROUND(I115*H115,2)</f>
        <v>0</v>
      </c>
      <c r="BL115" s="16" t="s">
        <v>159</v>
      </c>
      <c r="BM115" s="16" t="s">
        <v>733</v>
      </c>
    </row>
    <row r="116" spans="2:65" s="12" customFormat="1" ht="11.25">
      <c r="B116" s="193"/>
      <c r="C116" s="194"/>
      <c r="D116" s="195" t="s">
        <v>161</v>
      </c>
      <c r="E116" s="196" t="s">
        <v>19</v>
      </c>
      <c r="F116" s="197" t="s">
        <v>734</v>
      </c>
      <c r="G116" s="194"/>
      <c r="H116" s="198">
        <v>60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161</v>
      </c>
      <c r="AU116" s="204" t="s">
        <v>86</v>
      </c>
      <c r="AV116" s="12" t="s">
        <v>86</v>
      </c>
      <c r="AW116" s="12" t="s">
        <v>36</v>
      </c>
      <c r="AX116" s="12" t="s">
        <v>77</v>
      </c>
      <c r="AY116" s="204" t="s">
        <v>152</v>
      </c>
    </row>
    <row r="117" spans="2:65" s="12" customFormat="1" ht="11.25">
      <c r="B117" s="193"/>
      <c r="C117" s="194"/>
      <c r="D117" s="195" t="s">
        <v>161</v>
      </c>
      <c r="E117" s="196" t="s">
        <v>19</v>
      </c>
      <c r="F117" s="197" t="s">
        <v>735</v>
      </c>
      <c r="G117" s="194"/>
      <c r="H117" s="198">
        <v>180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161</v>
      </c>
      <c r="AU117" s="204" t="s">
        <v>86</v>
      </c>
      <c r="AV117" s="12" t="s">
        <v>86</v>
      </c>
      <c r="AW117" s="12" t="s">
        <v>36</v>
      </c>
      <c r="AX117" s="12" t="s">
        <v>77</v>
      </c>
      <c r="AY117" s="204" t="s">
        <v>152</v>
      </c>
    </row>
    <row r="118" spans="2:65" s="13" customFormat="1" ht="11.25">
      <c r="B118" s="205"/>
      <c r="C118" s="206"/>
      <c r="D118" s="195" t="s">
        <v>161</v>
      </c>
      <c r="E118" s="207" t="s">
        <v>19</v>
      </c>
      <c r="F118" s="208" t="s">
        <v>222</v>
      </c>
      <c r="G118" s="206"/>
      <c r="H118" s="209">
        <v>240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161</v>
      </c>
      <c r="AU118" s="215" t="s">
        <v>86</v>
      </c>
      <c r="AV118" s="13" t="s">
        <v>159</v>
      </c>
      <c r="AW118" s="13" t="s">
        <v>36</v>
      </c>
      <c r="AX118" s="13" t="s">
        <v>84</v>
      </c>
      <c r="AY118" s="215" t="s">
        <v>152</v>
      </c>
    </row>
    <row r="119" spans="2:65" s="1" customFormat="1" ht="22.5" customHeight="1">
      <c r="B119" s="33"/>
      <c r="C119" s="181" t="s">
        <v>256</v>
      </c>
      <c r="D119" s="181" t="s">
        <v>154</v>
      </c>
      <c r="E119" s="182" t="s">
        <v>736</v>
      </c>
      <c r="F119" s="183" t="s">
        <v>737</v>
      </c>
      <c r="G119" s="184" t="s">
        <v>291</v>
      </c>
      <c r="H119" s="185">
        <v>13</v>
      </c>
      <c r="I119" s="186"/>
      <c r="J119" s="187">
        <f>ROUND(I119*H119,2)</f>
        <v>0</v>
      </c>
      <c r="K119" s="183" t="s">
        <v>158</v>
      </c>
      <c r="L119" s="37"/>
      <c r="M119" s="188" t="s">
        <v>19</v>
      </c>
      <c r="N119" s="189" t="s">
        <v>48</v>
      </c>
      <c r="O119" s="59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16" t="s">
        <v>159</v>
      </c>
      <c r="AT119" s="16" t="s">
        <v>154</v>
      </c>
      <c r="AU119" s="16" t="s">
        <v>86</v>
      </c>
      <c r="AY119" s="16" t="s">
        <v>152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84</v>
      </c>
      <c r="BK119" s="192">
        <f>ROUND(I119*H119,2)</f>
        <v>0</v>
      </c>
      <c r="BL119" s="16" t="s">
        <v>159</v>
      </c>
      <c r="BM119" s="16" t="s">
        <v>738</v>
      </c>
    </row>
    <row r="120" spans="2:65" s="12" customFormat="1" ht="11.25">
      <c r="B120" s="193"/>
      <c r="C120" s="194"/>
      <c r="D120" s="195" t="s">
        <v>161</v>
      </c>
      <c r="E120" s="196" t="s">
        <v>19</v>
      </c>
      <c r="F120" s="197" t="s">
        <v>739</v>
      </c>
      <c r="G120" s="194"/>
      <c r="H120" s="198">
        <v>3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161</v>
      </c>
      <c r="AU120" s="204" t="s">
        <v>86</v>
      </c>
      <c r="AV120" s="12" t="s">
        <v>86</v>
      </c>
      <c r="AW120" s="12" t="s">
        <v>36</v>
      </c>
      <c r="AX120" s="12" t="s">
        <v>77</v>
      </c>
      <c r="AY120" s="204" t="s">
        <v>152</v>
      </c>
    </row>
    <row r="121" spans="2:65" s="12" customFormat="1" ht="11.25">
      <c r="B121" s="193"/>
      <c r="C121" s="194"/>
      <c r="D121" s="195" t="s">
        <v>161</v>
      </c>
      <c r="E121" s="196" t="s">
        <v>19</v>
      </c>
      <c r="F121" s="197" t="s">
        <v>740</v>
      </c>
      <c r="G121" s="194"/>
      <c r="H121" s="198">
        <v>10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161</v>
      </c>
      <c r="AU121" s="204" t="s">
        <v>86</v>
      </c>
      <c r="AV121" s="12" t="s">
        <v>86</v>
      </c>
      <c r="AW121" s="12" t="s">
        <v>36</v>
      </c>
      <c r="AX121" s="12" t="s">
        <v>77</v>
      </c>
      <c r="AY121" s="204" t="s">
        <v>152</v>
      </c>
    </row>
    <row r="122" spans="2:65" s="13" customFormat="1" ht="11.25">
      <c r="B122" s="205"/>
      <c r="C122" s="206"/>
      <c r="D122" s="195" t="s">
        <v>161</v>
      </c>
      <c r="E122" s="207" t="s">
        <v>19</v>
      </c>
      <c r="F122" s="208" t="s">
        <v>222</v>
      </c>
      <c r="G122" s="206"/>
      <c r="H122" s="209">
        <v>13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161</v>
      </c>
      <c r="AU122" s="215" t="s">
        <v>86</v>
      </c>
      <c r="AV122" s="13" t="s">
        <v>159</v>
      </c>
      <c r="AW122" s="13" t="s">
        <v>36</v>
      </c>
      <c r="AX122" s="13" t="s">
        <v>84</v>
      </c>
      <c r="AY122" s="215" t="s">
        <v>152</v>
      </c>
    </row>
    <row r="123" spans="2:65" s="1" customFormat="1" ht="22.5" customHeight="1">
      <c r="B123" s="33"/>
      <c r="C123" s="181" t="s">
        <v>7</v>
      </c>
      <c r="D123" s="181" t="s">
        <v>154</v>
      </c>
      <c r="E123" s="182" t="s">
        <v>741</v>
      </c>
      <c r="F123" s="183" t="s">
        <v>742</v>
      </c>
      <c r="G123" s="184" t="s">
        <v>291</v>
      </c>
      <c r="H123" s="185">
        <v>270</v>
      </c>
      <c r="I123" s="186"/>
      <c r="J123" s="187">
        <f>ROUND(I123*H123,2)</f>
        <v>0</v>
      </c>
      <c r="K123" s="183" t="s">
        <v>158</v>
      </c>
      <c r="L123" s="37"/>
      <c r="M123" s="188" t="s">
        <v>19</v>
      </c>
      <c r="N123" s="189" t="s">
        <v>48</v>
      </c>
      <c r="O123" s="59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16" t="s">
        <v>159</v>
      </c>
      <c r="AT123" s="16" t="s">
        <v>154</v>
      </c>
      <c r="AU123" s="16" t="s">
        <v>86</v>
      </c>
      <c r="AY123" s="16" t="s">
        <v>152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6" t="s">
        <v>84</v>
      </c>
      <c r="BK123" s="192">
        <f>ROUND(I123*H123,2)</f>
        <v>0</v>
      </c>
      <c r="BL123" s="16" t="s">
        <v>159</v>
      </c>
      <c r="BM123" s="16" t="s">
        <v>743</v>
      </c>
    </row>
    <row r="124" spans="2:65" s="12" customFormat="1" ht="11.25">
      <c r="B124" s="193"/>
      <c r="C124" s="194"/>
      <c r="D124" s="195" t="s">
        <v>161</v>
      </c>
      <c r="E124" s="196" t="s">
        <v>19</v>
      </c>
      <c r="F124" s="197" t="s">
        <v>744</v>
      </c>
      <c r="G124" s="194"/>
      <c r="H124" s="198">
        <v>90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161</v>
      </c>
      <c r="AU124" s="204" t="s">
        <v>86</v>
      </c>
      <c r="AV124" s="12" t="s">
        <v>86</v>
      </c>
      <c r="AW124" s="12" t="s">
        <v>36</v>
      </c>
      <c r="AX124" s="12" t="s">
        <v>77</v>
      </c>
      <c r="AY124" s="204" t="s">
        <v>152</v>
      </c>
    </row>
    <row r="125" spans="2:65" s="12" customFormat="1" ht="11.25">
      <c r="B125" s="193"/>
      <c r="C125" s="194"/>
      <c r="D125" s="195" t="s">
        <v>161</v>
      </c>
      <c r="E125" s="196" t="s">
        <v>19</v>
      </c>
      <c r="F125" s="197" t="s">
        <v>745</v>
      </c>
      <c r="G125" s="194"/>
      <c r="H125" s="198">
        <v>180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161</v>
      </c>
      <c r="AU125" s="204" t="s">
        <v>86</v>
      </c>
      <c r="AV125" s="12" t="s">
        <v>86</v>
      </c>
      <c r="AW125" s="12" t="s">
        <v>36</v>
      </c>
      <c r="AX125" s="12" t="s">
        <v>77</v>
      </c>
      <c r="AY125" s="204" t="s">
        <v>152</v>
      </c>
    </row>
    <row r="126" spans="2:65" s="13" customFormat="1" ht="11.25">
      <c r="B126" s="205"/>
      <c r="C126" s="206"/>
      <c r="D126" s="195" t="s">
        <v>161</v>
      </c>
      <c r="E126" s="207" t="s">
        <v>19</v>
      </c>
      <c r="F126" s="208" t="s">
        <v>222</v>
      </c>
      <c r="G126" s="206"/>
      <c r="H126" s="209">
        <v>270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161</v>
      </c>
      <c r="AU126" s="215" t="s">
        <v>86</v>
      </c>
      <c r="AV126" s="13" t="s">
        <v>159</v>
      </c>
      <c r="AW126" s="13" t="s">
        <v>36</v>
      </c>
      <c r="AX126" s="13" t="s">
        <v>84</v>
      </c>
      <c r="AY126" s="215" t="s">
        <v>152</v>
      </c>
    </row>
    <row r="127" spans="2:65" s="1" customFormat="1" ht="16.5" customHeight="1">
      <c r="B127" s="33"/>
      <c r="C127" s="181" t="s">
        <v>216</v>
      </c>
      <c r="D127" s="181" t="s">
        <v>154</v>
      </c>
      <c r="E127" s="182" t="s">
        <v>746</v>
      </c>
      <c r="F127" s="183" t="s">
        <v>747</v>
      </c>
      <c r="G127" s="184" t="s">
        <v>291</v>
      </c>
      <c r="H127" s="185">
        <v>13</v>
      </c>
      <c r="I127" s="186"/>
      <c r="J127" s="187">
        <f>ROUND(I127*H127,2)</f>
        <v>0</v>
      </c>
      <c r="K127" s="183" t="s">
        <v>158</v>
      </c>
      <c r="L127" s="37"/>
      <c r="M127" s="188" t="s">
        <v>19</v>
      </c>
      <c r="N127" s="189" t="s">
        <v>48</v>
      </c>
      <c r="O127" s="59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16" t="s">
        <v>159</v>
      </c>
      <c r="AT127" s="16" t="s">
        <v>154</v>
      </c>
      <c r="AU127" s="16" t="s">
        <v>86</v>
      </c>
      <c r="AY127" s="16" t="s">
        <v>152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6" t="s">
        <v>84</v>
      </c>
      <c r="BK127" s="192">
        <f>ROUND(I127*H127,2)</f>
        <v>0</v>
      </c>
      <c r="BL127" s="16" t="s">
        <v>159</v>
      </c>
      <c r="BM127" s="16" t="s">
        <v>748</v>
      </c>
    </row>
    <row r="128" spans="2:65" s="12" customFormat="1" ht="11.25">
      <c r="B128" s="193"/>
      <c r="C128" s="194"/>
      <c r="D128" s="195" t="s">
        <v>161</v>
      </c>
      <c r="E128" s="196" t="s">
        <v>19</v>
      </c>
      <c r="F128" s="197" t="s">
        <v>749</v>
      </c>
      <c r="G128" s="194"/>
      <c r="H128" s="198">
        <v>3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161</v>
      </c>
      <c r="AU128" s="204" t="s">
        <v>86</v>
      </c>
      <c r="AV128" s="12" t="s">
        <v>86</v>
      </c>
      <c r="AW128" s="12" t="s">
        <v>36</v>
      </c>
      <c r="AX128" s="12" t="s">
        <v>77</v>
      </c>
      <c r="AY128" s="204" t="s">
        <v>152</v>
      </c>
    </row>
    <row r="129" spans="2:65" s="12" customFormat="1" ht="11.25">
      <c r="B129" s="193"/>
      <c r="C129" s="194"/>
      <c r="D129" s="195" t="s">
        <v>161</v>
      </c>
      <c r="E129" s="196" t="s">
        <v>19</v>
      </c>
      <c r="F129" s="197" t="s">
        <v>730</v>
      </c>
      <c r="G129" s="194"/>
      <c r="H129" s="198">
        <v>10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161</v>
      </c>
      <c r="AU129" s="204" t="s">
        <v>86</v>
      </c>
      <c r="AV129" s="12" t="s">
        <v>86</v>
      </c>
      <c r="AW129" s="12" t="s">
        <v>36</v>
      </c>
      <c r="AX129" s="12" t="s">
        <v>77</v>
      </c>
      <c r="AY129" s="204" t="s">
        <v>152</v>
      </c>
    </row>
    <row r="130" spans="2:65" s="13" customFormat="1" ht="11.25">
      <c r="B130" s="205"/>
      <c r="C130" s="206"/>
      <c r="D130" s="195" t="s">
        <v>161</v>
      </c>
      <c r="E130" s="207" t="s">
        <v>19</v>
      </c>
      <c r="F130" s="208" t="s">
        <v>222</v>
      </c>
      <c r="G130" s="206"/>
      <c r="H130" s="209">
        <v>13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161</v>
      </c>
      <c r="AU130" s="215" t="s">
        <v>86</v>
      </c>
      <c r="AV130" s="13" t="s">
        <v>159</v>
      </c>
      <c r="AW130" s="13" t="s">
        <v>36</v>
      </c>
      <c r="AX130" s="13" t="s">
        <v>84</v>
      </c>
      <c r="AY130" s="215" t="s">
        <v>152</v>
      </c>
    </row>
    <row r="131" spans="2:65" s="1" customFormat="1" ht="22.5" customHeight="1">
      <c r="B131" s="33"/>
      <c r="C131" s="181" t="s">
        <v>264</v>
      </c>
      <c r="D131" s="181" t="s">
        <v>154</v>
      </c>
      <c r="E131" s="182" t="s">
        <v>750</v>
      </c>
      <c r="F131" s="183" t="s">
        <v>751</v>
      </c>
      <c r="G131" s="184" t="s">
        <v>291</v>
      </c>
      <c r="H131" s="185">
        <v>270</v>
      </c>
      <c r="I131" s="186"/>
      <c r="J131" s="187">
        <f>ROUND(I131*H131,2)</f>
        <v>0</v>
      </c>
      <c r="K131" s="183" t="s">
        <v>158</v>
      </c>
      <c r="L131" s="37"/>
      <c r="M131" s="188" t="s">
        <v>19</v>
      </c>
      <c r="N131" s="189" t="s">
        <v>48</v>
      </c>
      <c r="O131" s="59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159</v>
      </c>
      <c r="AT131" s="16" t="s">
        <v>154</v>
      </c>
      <c r="AU131" s="16" t="s">
        <v>86</v>
      </c>
      <c r="AY131" s="16" t="s">
        <v>152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84</v>
      </c>
      <c r="BK131" s="192">
        <f>ROUND(I131*H131,2)</f>
        <v>0</v>
      </c>
      <c r="BL131" s="16" t="s">
        <v>159</v>
      </c>
      <c r="BM131" s="16" t="s">
        <v>752</v>
      </c>
    </row>
    <row r="132" spans="2:65" s="12" customFormat="1" ht="11.25">
      <c r="B132" s="193"/>
      <c r="C132" s="194"/>
      <c r="D132" s="195" t="s">
        <v>161</v>
      </c>
      <c r="E132" s="196" t="s">
        <v>19</v>
      </c>
      <c r="F132" s="197" t="s">
        <v>753</v>
      </c>
      <c r="G132" s="194"/>
      <c r="H132" s="198">
        <v>90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161</v>
      </c>
      <c r="AU132" s="204" t="s">
        <v>86</v>
      </c>
      <c r="AV132" s="12" t="s">
        <v>86</v>
      </c>
      <c r="AW132" s="12" t="s">
        <v>36</v>
      </c>
      <c r="AX132" s="12" t="s">
        <v>77</v>
      </c>
      <c r="AY132" s="204" t="s">
        <v>152</v>
      </c>
    </row>
    <row r="133" spans="2:65" s="12" customFormat="1" ht="11.25">
      <c r="B133" s="193"/>
      <c r="C133" s="194"/>
      <c r="D133" s="195" t="s">
        <v>161</v>
      </c>
      <c r="E133" s="196" t="s">
        <v>19</v>
      </c>
      <c r="F133" s="197" t="s">
        <v>754</v>
      </c>
      <c r="G133" s="194"/>
      <c r="H133" s="198">
        <v>180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161</v>
      </c>
      <c r="AU133" s="204" t="s">
        <v>86</v>
      </c>
      <c r="AV133" s="12" t="s">
        <v>86</v>
      </c>
      <c r="AW133" s="12" t="s">
        <v>36</v>
      </c>
      <c r="AX133" s="12" t="s">
        <v>77</v>
      </c>
      <c r="AY133" s="204" t="s">
        <v>152</v>
      </c>
    </row>
    <row r="134" spans="2:65" s="13" customFormat="1" ht="11.25">
      <c r="B134" s="205"/>
      <c r="C134" s="206"/>
      <c r="D134" s="195" t="s">
        <v>161</v>
      </c>
      <c r="E134" s="207" t="s">
        <v>19</v>
      </c>
      <c r="F134" s="208" t="s">
        <v>222</v>
      </c>
      <c r="G134" s="206"/>
      <c r="H134" s="209">
        <v>270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161</v>
      </c>
      <c r="AU134" s="215" t="s">
        <v>86</v>
      </c>
      <c r="AV134" s="13" t="s">
        <v>159</v>
      </c>
      <c r="AW134" s="13" t="s">
        <v>36</v>
      </c>
      <c r="AX134" s="13" t="s">
        <v>84</v>
      </c>
      <c r="AY134" s="215" t="s">
        <v>152</v>
      </c>
    </row>
    <row r="135" spans="2:65" s="1" customFormat="1" ht="16.5" customHeight="1">
      <c r="B135" s="33"/>
      <c r="C135" s="181" t="s">
        <v>268</v>
      </c>
      <c r="D135" s="181" t="s">
        <v>154</v>
      </c>
      <c r="E135" s="182" t="s">
        <v>755</v>
      </c>
      <c r="F135" s="183" t="s">
        <v>756</v>
      </c>
      <c r="G135" s="184" t="s">
        <v>291</v>
      </c>
      <c r="H135" s="185">
        <v>4</v>
      </c>
      <c r="I135" s="186"/>
      <c r="J135" s="187">
        <f>ROUND(I135*H135,2)</f>
        <v>0</v>
      </c>
      <c r="K135" s="183" t="s">
        <v>158</v>
      </c>
      <c r="L135" s="37"/>
      <c r="M135" s="188" t="s">
        <v>19</v>
      </c>
      <c r="N135" s="189" t="s">
        <v>48</v>
      </c>
      <c r="O135" s="59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16" t="s">
        <v>159</v>
      </c>
      <c r="AT135" s="16" t="s">
        <v>154</v>
      </c>
      <c r="AU135" s="16" t="s">
        <v>86</v>
      </c>
      <c r="AY135" s="16" t="s">
        <v>152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6" t="s">
        <v>84</v>
      </c>
      <c r="BK135" s="192">
        <f>ROUND(I135*H135,2)</f>
        <v>0</v>
      </c>
      <c r="BL135" s="16" t="s">
        <v>159</v>
      </c>
      <c r="BM135" s="16" t="s">
        <v>757</v>
      </c>
    </row>
    <row r="136" spans="2:65" s="1" customFormat="1" ht="16.5" customHeight="1">
      <c r="B136" s="33"/>
      <c r="C136" s="181" t="s">
        <v>273</v>
      </c>
      <c r="D136" s="181" t="s">
        <v>154</v>
      </c>
      <c r="E136" s="182" t="s">
        <v>758</v>
      </c>
      <c r="F136" s="183" t="s">
        <v>759</v>
      </c>
      <c r="G136" s="184" t="s">
        <v>291</v>
      </c>
      <c r="H136" s="185">
        <v>4</v>
      </c>
      <c r="I136" s="186"/>
      <c r="J136" s="187">
        <f>ROUND(I136*H136,2)</f>
        <v>0</v>
      </c>
      <c r="K136" s="183" t="s">
        <v>158</v>
      </c>
      <c r="L136" s="37"/>
      <c r="M136" s="188" t="s">
        <v>19</v>
      </c>
      <c r="N136" s="189" t="s">
        <v>48</v>
      </c>
      <c r="O136" s="59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AR136" s="16" t="s">
        <v>159</v>
      </c>
      <c r="AT136" s="16" t="s">
        <v>154</v>
      </c>
      <c r="AU136" s="16" t="s">
        <v>86</v>
      </c>
      <c r="AY136" s="16" t="s">
        <v>152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6" t="s">
        <v>84</v>
      </c>
      <c r="BK136" s="192">
        <f>ROUND(I136*H136,2)</f>
        <v>0</v>
      </c>
      <c r="BL136" s="16" t="s">
        <v>159</v>
      </c>
      <c r="BM136" s="16" t="s">
        <v>760</v>
      </c>
    </row>
    <row r="137" spans="2:65" s="1" customFormat="1" ht="16.5" customHeight="1">
      <c r="B137" s="33"/>
      <c r="C137" s="181" t="s">
        <v>236</v>
      </c>
      <c r="D137" s="181" t="s">
        <v>154</v>
      </c>
      <c r="E137" s="182" t="s">
        <v>761</v>
      </c>
      <c r="F137" s="183" t="s">
        <v>762</v>
      </c>
      <c r="G137" s="184" t="s">
        <v>176</v>
      </c>
      <c r="H137" s="185">
        <v>27</v>
      </c>
      <c r="I137" s="186"/>
      <c r="J137" s="187">
        <f>ROUND(I137*H137,2)</f>
        <v>0</v>
      </c>
      <c r="K137" s="183" t="s">
        <v>158</v>
      </c>
      <c r="L137" s="37"/>
      <c r="M137" s="188" t="s">
        <v>19</v>
      </c>
      <c r="N137" s="189" t="s">
        <v>48</v>
      </c>
      <c r="O137" s="59"/>
      <c r="P137" s="190">
        <f>O137*H137</f>
        <v>0</v>
      </c>
      <c r="Q137" s="190">
        <v>8.0000000000000007E-5</v>
      </c>
      <c r="R137" s="190">
        <f>Q137*H137</f>
        <v>2.16E-3</v>
      </c>
      <c r="S137" s="190">
        <v>0</v>
      </c>
      <c r="T137" s="191">
        <f>S137*H137</f>
        <v>0</v>
      </c>
      <c r="AR137" s="16" t="s">
        <v>159</v>
      </c>
      <c r="AT137" s="16" t="s">
        <v>154</v>
      </c>
      <c r="AU137" s="16" t="s">
        <v>86</v>
      </c>
      <c r="AY137" s="16" t="s">
        <v>152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6" t="s">
        <v>84</v>
      </c>
      <c r="BK137" s="192">
        <f>ROUND(I137*H137,2)</f>
        <v>0</v>
      </c>
      <c r="BL137" s="16" t="s">
        <v>159</v>
      </c>
      <c r="BM137" s="16" t="s">
        <v>763</v>
      </c>
    </row>
    <row r="138" spans="2:65" s="12" customFormat="1" ht="11.25">
      <c r="B138" s="193"/>
      <c r="C138" s="194"/>
      <c r="D138" s="195" t="s">
        <v>161</v>
      </c>
      <c r="E138" s="196" t="s">
        <v>19</v>
      </c>
      <c r="F138" s="197" t="s">
        <v>764</v>
      </c>
      <c r="G138" s="194"/>
      <c r="H138" s="198">
        <v>9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161</v>
      </c>
      <c r="AU138" s="204" t="s">
        <v>86</v>
      </c>
      <c r="AV138" s="12" t="s">
        <v>86</v>
      </c>
      <c r="AW138" s="12" t="s">
        <v>36</v>
      </c>
      <c r="AX138" s="12" t="s">
        <v>77</v>
      </c>
      <c r="AY138" s="204" t="s">
        <v>152</v>
      </c>
    </row>
    <row r="139" spans="2:65" s="12" customFormat="1" ht="11.25">
      <c r="B139" s="193"/>
      <c r="C139" s="194"/>
      <c r="D139" s="195" t="s">
        <v>161</v>
      </c>
      <c r="E139" s="196" t="s">
        <v>19</v>
      </c>
      <c r="F139" s="197" t="s">
        <v>765</v>
      </c>
      <c r="G139" s="194"/>
      <c r="H139" s="198">
        <v>18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161</v>
      </c>
      <c r="AU139" s="204" t="s">
        <v>86</v>
      </c>
      <c r="AV139" s="12" t="s">
        <v>86</v>
      </c>
      <c r="AW139" s="12" t="s">
        <v>36</v>
      </c>
      <c r="AX139" s="12" t="s">
        <v>77</v>
      </c>
      <c r="AY139" s="204" t="s">
        <v>152</v>
      </c>
    </row>
    <row r="140" spans="2:65" s="13" customFormat="1" ht="11.25">
      <c r="B140" s="205"/>
      <c r="C140" s="206"/>
      <c r="D140" s="195" t="s">
        <v>161</v>
      </c>
      <c r="E140" s="207" t="s">
        <v>19</v>
      </c>
      <c r="F140" s="208" t="s">
        <v>222</v>
      </c>
      <c r="G140" s="206"/>
      <c r="H140" s="209">
        <v>27</v>
      </c>
      <c r="I140" s="210"/>
      <c r="J140" s="206"/>
      <c r="K140" s="206"/>
      <c r="L140" s="211"/>
      <c r="M140" s="232"/>
      <c r="N140" s="233"/>
      <c r="O140" s="233"/>
      <c r="P140" s="233"/>
      <c r="Q140" s="233"/>
      <c r="R140" s="233"/>
      <c r="S140" s="233"/>
      <c r="T140" s="234"/>
      <c r="AT140" s="215" t="s">
        <v>161</v>
      </c>
      <c r="AU140" s="215" t="s">
        <v>86</v>
      </c>
      <c r="AV140" s="13" t="s">
        <v>159</v>
      </c>
      <c r="AW140" s="13" t="s">
        <v>36</v>
      </c>
      <c r="AX140" s="13" t="s">
        <v>84</v>
      </c>
      <c r="AY140" s="215" t="s">
        <v>152</v>
      </c>
    </row>
    <row r="141" spans="2:65" s="1" customFormat="1" ht="6.95" customHeight="1">
      <c r="B141" s="45"/>
      <c r="C141" s="46"/>
      <c r="D141" s="46"/>
      <c r="E141" s="46"/>
      <c r="F141" s="46"/>
      <c r="G141" s="46"/>
      <c r="H141" s="46"/>
      <c r="I141" s="133"/>
      <c r="J141" s="46"/>
      <c r="K141" s="46"/>
      <c r="L141" s="37"/>
    </row>
  </sheetData>
  <sheetProtection algorithmName="SHA-512" hashValue="Q6C0wh6e5c0dSNvQou4LfYUTLtCWETE1CE1RsWffFccz716pSlseqPBBrxcAGTgNb4ecPYIEoZ1cdNGT0bmpvQ==" saltValue="NX6mPXPJU7q0Ls7Gk/t+0XKVwVeVxZwwmhkZopFS5PjJLSFGC59cPZKrD4fMk20zSVpGZhj80a+oRSNCMzeEDw==" spinCount="100000" sheet="1" objects="1" scenarios="1" formatColumns="0" formatRows="0" autoFilter="0"/>
  <autoFilter ref="C89:K140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9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6" t="s">
        <v>110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86</v>
      </c>
    </row>
    <row r="4" spans="2:46" ht="24.95" customHeight="1">
      <c r="B4" s="19"/>
      <c r="D4" s="109" t="s">
        <v>120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361" t="str">
        <f>'Rekapitulace stavby'!K6</f>
        <v>Chodník v ulici Kladenská, Velké Přílepy</v>
      </c>
      <c r="F7" s="362"/>
      <c r="G7" s="362"/>
      <c r="H7" s="362"/>
      <c r="L7" s="19"/>
    </row>
    <row r="8" spans="2:46" ht="12" customHeight="1">
      <c r="B8" s="19"/>
      <c r="D8" s="110" t="s">
        <v>121</v>
      </c>
      <c r="L8" s="19"/>
    </row>
    <row r="9" spans="2:46" s="1" customFormat="1" ht="16.5" customHeight="1">
      <c r="B9" s="37"/>
      <c r="E9" s="361" t="s">
        <v>766</v>
      </c>
      <c r="F9" s="363"/>
      <c r="G9" s="363"/>
      <c r="H9" s="363"/>
      <c r="I9" s="111"/>
      <c r="L9" s="37"/>
    </row>
    <row r="10" spans="2:46" s="1" customFormat="1" ht="12" customHeight="1">
      <c r="B10" s="37"/>
      <c r="D10" s="110" t="s">
        <v>123</v>
      </c>
      <c r="I10" s="111"/>
      <c r="L10" s="37"/>
    </row>
    <row r="11" spans="2:46" s="1" customFormat="1" ht="36.950000000000003" customHeight="1">
      <c r="B11" s="37"/>
      <c r="E11" s="364" t="s">
        <v>767</v>
      </c>
      <c r="F11" s="363"/>
      <c r="G11" s="363"/>
      <c r="H11" s="363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19</v>
      </c>
      <c r="L13" s="37"/>
    </row>
    <row r="14" spans="2:46" s="1" customFormat="1" ht="12" customHeight="1">
      <c r="B14" s="37"/>
      <c r="D14" s="110" t="s">
        <v>21</v>
      </c>
      <c r="F14" s="16" t="s">
        <v>22</v>
      </c>
      <c r="I14" s="112" t="s">
        <v>23</v>
      </c>
      <c r="J14" s="113" t="str">
        <f>'Rekapitulace stavby'!AN8</f>
        <v>20. 9. 2019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25</v>
      </c>
      <c r="I16" s="112" t="s">
        <v>26</v>
      </c>
      <c r="J16" s="16" t="s">
        <v>27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30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31</v>
      </c>
      <c r="I19" s="112" t="s">
        <v>26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65" t="str">
        <f>'Rekapitulace stavby'!E14</f>
        <v>Vyplň údaj</v>
      </c>
      <c r="F20" s="366"/>
      <c r="G20" s="366"/>
      <c r="H20" s="36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33</v>
      </c>
      <c r="I22" s="112" t="s">
        <v>26</v>
      </c>
      <c r="J22" s="16" t="s">
        <v>34</v>
      </c>
      <c r="L22" s="37"/>
    </row>
    <row r="23" spans="2:12" s="1" customFormat="1" ht="18" customHeight="1">
      <c r="B23" s="37"/>
      <c r="E23" s="16" t="s">
        <v>35</v>
      </c>
      <c r="I23" s="112" t="s">
        <v>29</v>
      </c>
      <c r="J23" s="16" t="s">
        <v>19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37</v>
      </c>
      <c r="I25" s="112" t="s">
        <v>26</v>
      </c>
      <c r="J25" s="16" t="s">
        <v>38</v>
      </c>
      <c r="L25" s="37"/>
    </row>
    <row r="26" spans="2:12" s="1" customFormat="1" ht="18" customHeight="1">
      <c r="B26" s="37"/>
      <c r="E26" s="16" t="s">
        <v>39</v>
      </c>
      <c r="I26" s="112" t="s">
        <v>29</v>
      </c>
      <c r="J26" s="16" t="s">
        <v>40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41</v>
      </c>
      <c r="I28" s="111"/>
      <c r="L28" s="37"/>
    </row>
    <row r="29" spans="2:12" s="7" customFormat="1" ht="45" customHeight="1">
      <c r="B29" s="114"/>
      <c r="E29" s="367" t="s">
        <v>42</v>
      </c>
      <c r="F29" s="367"/>
      <c r="G29" s="367"/>
      <c r="H29" s="36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43</v>
      </c>
      <c r="I32" s="111"/>
      <c r="J32" s="118">
        <f>ROUND(J94,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45</v>
      </c>
      <c r="I34" s="120" t="s">
        <v>44</v>
      </c>
      <c r="J34" s="119" t="s">
        <v>46</v>
      </c>
      <c r="L34" s="37"/>
    </row>
    <row r="35" spans="2:12" s="1" customFormat="1" ht="14.45" customHeight="1">
      <c r="B35" s="37"/>
      <c r="D35" s="110" t="s">
        <v>47</v>
      </c>
      <c r="E35" s="110" t="s">
        <v>48</v>
      </c>
      <c r="F35" s="121">
        <f>ROUND((SUM(BE94:BE178)),  2)</f>
        <v>0</v>
      </c>
      <c r="I35" s="122">
        <v>0.21</v>
      </c>
      <c r="J35" s="121">
        <f>ROUND(((SUM(BE94:BE178))*I35),  2)</f>
        <v>0</v>
      </c>
      <c r="L35" s="37"/>
    </row>
    <row r="36" spans="2:12" s="1" customFormat="1" ht="14.45" customHeight="1">
      <c r="B36" s="37"/>
      <c r="E36" s="110" t="s">
        <v>49</v>
      </c>
      <c r="F36" s="121">
        <f>ROUND((SUM(BF94:BF178)),  2)</f>
        <v>0</v>
      </c>
      <c r="I36" s="122">
        <v>0.15</v>
      </c>
      <c r="J36" s="121">
        <f>ROUND(((SUM(BF94:BF178))*I36),  2)</f>
        <v>0</v>
      </c>
      <c r="L36" s="37"/>
    </row>
    <row r="37" spans="2:12" s="1" customFormat="1" ht="14.45" hidden="1" customHeight="1">
      <c r="B37" s="37"/>
      <c r="E37" s="110" t="s">
        <v>50</v>
      </c>
      <c r="F37" s="121">
        <f>ROUND((SUM(BG94:BG178)),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51</v>
      </c>
      <c r="F38" s="121">
        <f>ROUND((SUM(BH94:BH178)),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52</v>
      </c>
      <c r="F39" s="121">
        <f>ROUND((SUM(BI94:BI178)),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53</v>
      </c>
      <c r="E41" s="125"/>
      <c r="F41" s="125"/>
      <c r="G41" s="126" t="s">
        <v>54</v>
      </c>
      <c r="H41" s="127" t="s">
        <v>55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125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68" t="str">
        <f>E7</f>
        <v>Chodník v ulici Kladenská, Velké Přílepy</v>
      </c>
      <c r="F50" s="369"/>
      <c r="G50" s="369"/>
      <c r="H50" s="369"/>
      <c r="I50" s="111"/>
      <c r="J50" s="34"/>
      <c r="K50" s="34"/>
      <c r="L50" s="37"/>
    </row>
    <row r="51" spans="2:47" ht="12" customHeight="1">
      <c r="B51" s="20"/>
      <c r="C51" s="28" t="s">
        <v>121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68" t="s">
        <v>766</v>
      </c>
      <c r="F52" s="336"/>
      <c r="G52" s="336"/>
      <c r="H52" s="336"/>
      <c r="I52" s="111"/>
      <c r="J52" s="34"/>
      <c r="K52" s="34"/>
      <c r="L52" s="37"/>
    </row>
    <row r="53" spans="2:47" s="1" customFormat="1" ht="12" customHeight="1">
      <c r="B53" s="33"/>
      <c r="C53" s="28" t="s">
        <v>123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337" t="str">
        <f>E11</f>
        <v>SO 100b - Komunikace - neuznatelné</v>
      </c>
      <c r="F54" s="336"/>
      <c r="G54" s="336"/>
      <c r="H54" s="336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21</v>
      </c>
      <c r="D56" s="34"/>
      <c r="E56" s="34"/>
      <c r="F56" s="26" t="str">
        <f>F14</f>
        <v>Velké Přílepy</v>
      </c>
      <c r="G56" s="34"/>
      <c r="H56" s="34"/>
      <c r="I56" s="112" t="s">
        <v>23</v>
      </c>
      <c r="J56" s="54" t="str">
        <f>IF(J14="","",J14)</f>
        <v>20. 9. 2019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25</v>
      </c>
      <c r="D58" s="34"/>
      <c r="E58" s="34"/>
      <c r="F58" s="26" t="str">
        <f>E17</f>
        <v>obec Velké Přílepy, Pražská 162</v>
      </c>
      <c r="G58" s="34"/>
      <c r="H58" s="34"/>
      <c r="I58" s="112" t="s">
        <v>33</v>
      </c>
      <c r="J58" s="31" t="str">
        <f>E23</f>
        <v>Ing. Zdeněk Fiedler, Ostrá 210, 289 22 Lysá n. L.</v>
      </c>
      <c r="K58" s="34"/>
      <c r="L58" s="37"/>
    </row>
    <row r="59" spans="2:47" s="1" customFormat="1" ht="13.7" customHeight="1">
      <c r="B59" s="33"/>
      <c r="C59" s="28" t="s">
        <v>31</v>
      </c>
      <c r="D59" s="34"/>
      <c r="E59" s="34"/>
      <c r="F59" s="26" t="str">
        <f>IF(E20="","",E20)</f>
        <v>Vyplň údaj</v>
      </c>
      <c r="G59" s="34"/>
      <c r="H59" s="34"/>
      <c r="I59" s="112" t="s">
        <v>37</v>
      </c>
      <c r="J59" s="31" t="str">
        <f>E26</f>
        <v>HADRABA,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126</v>
      </c>
      <c r="D61" s="138"/>
      <c r="E61" s="138"/>
      <c r="F61" s="138"/>
      <c r="G61" s="138"/>
      <c r="H61" s="138"/>
      <c r="I61" s="139"/>
      <c r="J61" s="140" t="s">
        <v>127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75</v>
      </c>
      <c r="D63" s="34"/>
      <c r="E63" s="34"/>
      <c r="F63" s="34"/>
      <c r="G63" s="34"/>
      <c r="H63" s="34"/>
      <c r="I63" s="111"/>
      <c r="J63" s="72">
        <f>J94</f>
        <v>0</v>
      </c>
      <c r="K63" s="34"/>
      <c r="L63" s="37"/>
      <c r="AU63" s="16" t="s">
        <v>128</v>
      </c>
    </row>
    <row r="64" spans="2:47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J95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J96</f>
        <v>0</v>
      </c>
      <c r="K65" s="93"/>
      <c r="L65" s="154"/>
    </row>
    <row r="66" spans="2:12" s="9" customFormat="1" ht="19.899999999999999" customHeight="1">
      <c r="B66" s="149"/>
      <c r="C66" s="93"/>
      <c r="D66" s="150" t="s">
        <v>131</v>
      </c>
      <c r="E66" s="151"/>
      <c r="F66" s="151"/>
      <c r="G66" s="151"/>
      <c r="H66" s="151"/>
      <c r="I66" s="152"/>
      <c r="J66" s="153">
        <f>J107</f>
        <v>0</v>
      </c>
      <c r="K66" s="93"/>
      <c r="L66" s="154"/>
    </row>
    <row r="67" spans="2:12" s="9" customFormat="1" ht="19.899999999999999" customHeight="1">
      <c r="B67" s="149"/>
      <c r="C67" s="93"/>
      <c r="D67" s="150" t="s">
        <v>132</v>
      </c>
      <c r="E67" s="151"/>
      <c r="F67" s="151"/>
      <c r="G67" s="151"/>
      <c r="H67" s="151"/>
      <c r="I67" s="152"/>
      <c r="J67" s="153">
        <f>J112</f>
        <v>0</v>
      </c>
      <c r="K67" s="93"/>
      <c r="L67" s="154"/>
    </row>
    <row r="68" spans="2:12" s="9" customFormat="1" ht="19.899999999999999" customHeight="1">
      <c r="B68" s="149"/>
      <c r="C68" s="93"/>
      <c r="D68" s="150" t="s">
        <v>134</v>
      </c>
      <c r="E68" s="151"/>
      <c r="F68" s="151"/>
      <c r="G68" s="151"/>
      <c r="H68" s="151"/>
      <c r="I68" s="152"/>
      <c r="J68" s="153">
        <f>J152</f>
        <v>0</v>
      </c>
      <c r="K68" s="93"/>
      <c r="L68" s="154"/>
    </row>
    <row r="69" spans="2:12" s="9" customFormat="1" ht="19.899999999999999" customHeight="1">
      <c r="B69" s="149"/>
      <c r="C69" s="93"/>
      <c r="D69" s="150" t="s">
        <v>135</v>
      </c>
      <c r="E69" s="151"/>
      <c r="F69" s="151"/>
      <c r="G69" s="151"/>
      <c r="H69" s="151"/>
      <c r="I69" s="152"/>
      <c r="J69" s="153">
        <f>J163</f>
        <v>0</v>
      </c>
      <c r="K69" s="93"/>
      <c r="L69" s="154"/>
    </row>
    <row r="70" spans="2:12" s="9" customFormat="1" ht="19.899999999999999" customHeight="1">
      <c r="B70" s="149"/>
      <c r="C70" s="93"/>
      <c r="D70" s="150" t="s">
        <v>136</v>
      </c>
      <c r="E70" s="151"/>
      <c r="F70" s="151"/>
      <c r="G70" s="151"/>
      <c r="H70" s="151"/>
      <c r="I70" s="152"/>
      <c r="J70" s="153">
        <f>J171</f>
        <v>0</v>
      </c>
      <c r="K70" s="93"/>
      <c r="L70" s="154"/>
    </row>
    <row r="71" spans="2:12" s="8" customFormat="1" ht="24.95" customHeight="1">
      <c r="B71" s="142"/>
      <c r="C71" s="143"/>
      <c r="D71" s="144" t="s">
        <v>768</v>
      </c>
      <c r="E71" s="145"/>
      <c r="F71" s="145"/>
      <c r="G71" s="145"/>
      <c r="H71" s="145"/>
      <c r="I71" s="146"/>
      <c r="J71" s="147">
        <f>J174</f>
        <v>0</v>
      </c>
      <c r="K71" s="143"/>
      <c r="L71" s="148"/>
    </row>
    <row r="72" spans="2:12" s="9" customFormat="1" ht="19.899999999999999" customHeight="1">
      <c r="B72" s="149"/>
      <c r="C72" s="93"/>
      <c r="D72" s="150" t="s">
        <v>769</v>
      </c>
      <c r="E72" s="151"/>
      <c r="F72" s="151"/>
      <c r="G72" s="151"/>
      <c r="H72" s="151"/>
      <c r="I72" s="152"/>
      <c r="J72" s="153">
        <f>J175</f>
        <v>0</v>
      </c>
      <c r="K72" s="93"/>
      <c r="L72" s="154"/>
    </row>
    <row r="73" spans="2:12" s="1" customFormat="1" ht="21.75" customHeight="1">
      <c r="B73" s="33"/>
      <c r="C73" s="34"/>
      <c r="D73" s="34"/>
      <c r="E73" s="34"/>
      <c r="F73" s="34"/>
      <c r="G73" s="34"/>
      <c r="H73" s="34"/>
      <c r="I73" s="111"/>
      <c r="J73" s="34"/>
      <c r="K73" s="34"/>
      <c r="L73" s="37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133"/>
      <c r="J74" s="46"/>
      <c r="K74" s="46"/>
      <c r="L74" s="37"/>
    </row>
    <row r="78" spans="2:12" s="1" customFormat="1" ht="6.95" customHeight="1">
      <c r="B78" s="47"/>
      <c r="C78" s="48"/>
      <c r="D78" s="48"/>
      <c r="E78" s="48"/>
      <c r="F78" s="48"/>
      <c r="G78" s="48"/>
      <c r="H78" s="48"/>
      <c r="I78" s="136"/>
      <c r="J78" s="48"/>
      <c r="K78" s="48"/>
      <c r="L78" s="37"/>
    </row>
    <row r="79" spans="2:12" s="1" customFormat="1" ht="24.95" customHeight="1">
      <c r="B79" s="33"/>
      <c r="C79" s="22" t="s">
        <v>137</v>
      </c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1"/>
      <c r="J80" s="34"/>
      <c r="K80" s="34"/>
      <c r="L80" s="37"/>
    </row>
    <row r="81" spans="2:63" s="1" customFormat="1" ht="12" customHeight="1">
      <c r="B81" s="33"/>
      <c r="C81" s="28" t="s">
        <v>16</v>
      </c>
      <c r="D81" s="34"/>
      <c r="E81" s="34"/>
      <c r="F81" s="34"/>
      <c r="G81" s="34"/>
      <c r="H81" s="34"/>
      <c r="I81" s="111"/>
      <c r="J81" s="34"/>
      <c r="K81" s="34"/>
      <c r="L81" s="37"/>
    </row>
    <row r="82" spans="2:63" s="1" customFormat="1" ht="16.5" customHeight="1">
      <c r="B82" s="33"/>
      <c r="C82" s="34"/>
      <c r="D82" s="34"/>
      <c r="E82" s="368" t="str">
        <f>E7</f>
        <v>Chodník v ulici Kladenská, Velké Přílepy</v>
      </c>
      <c r="F82" s="369"/>
      <c r="G82" s="369"/>
      <c r="H82" s="369"/>
      <c r="I82" s="111"/>
      <c r="J82" s="34"/>
      <c r="K82" s="34"/>
      <c r="L82" s="37"/>
    </row>
    <row r="83" spans="2:63" ht="12" customHeight="1">
      <c r="B83" s="20"/>
      <c r="C83" s="28" t="s">
        <v>121</v>
      </c>
      <c r="D83" s="21"/>
      <c r="E83" s="21"/>
      <c r="F83" s="21"/>
      <c r="G83" s="21"/>
      <c r="H83" s="21"/>
      <c r="J83" s="21"/>
      <c r="K83" s="21"/>
      <c r="L83" s="19"/>
    </row>
    <row r="84" spans="2:63" s="1" customFormat="1" ht="16.5" customHeight="1">
      <c r="B84" s="33"/>
      <c r="C84" s="34"/>
      <c r="D84" s="34"/>
      <c r="E84" s="368" t="s">
        <v>766</v>
      </c>
      <c r="F84" s="336"/>
      <c r="G84" s="336"/>
      <c r="H84" s="336"/>
      <c r="I84" s="111"/>
      <c r="J84" s="34"/>
      <c r="K84" s="34"/>
      <c r="L84" s="37"/>
    </row>
    <row r="85" spans="2:63" s="1" customFormat="1" ht="12" customHeight="1">
      <c r="B85" s="33"/>
      <c r="C85" s="28" t="s">
        <v>123</v>
      </c>
      <c r="D85" s="34"/>
      <c r="E85" s="34"/>
      <c r="F85" s="34"/>
      <c r="G85" s="34"/>
      <c r="H85" s="34"/>
      <c r="I85" s="111"/>
      <c r="J85" s="34"/>
      <c r="K85" s="34"/>
      <c r="L85" s="37"/>
    </row>
    <row r="86" spans="2:63" s="1" customFormat="1" ht="16.5" customHeight="1">
      <c r="B86" s="33"/>
      <c r="C86" s="34"/>
      <c r="D86" s="34"/>
      <c r="E86" s="337" t="str">
        <f>E11</f>
        <v>SO 100b - Komunikace - neuznatelné</v>
      </c>
      <c r="F86" s="336"/>
      <c r="G86" s="336"/>
      <c r="H86" s="336"/>
      <c r="I86" s="111"/>
      <c r="J86" s="34"/>
      <c r="K86" s="34"/>
      <c r="L86" s="37"/>
    </row>
    <row r="87" spans="2:63" s="1" customFormat="1" ht="6.95" customHeight="1">
      <c r="B87" s="33"/>
      <c r="C87" s="34"/>
      <c r="D87" s="34"/>
      <c r="E87" s="34"/>
      <c r="F87" s="34"/>
      <c r="G87" s="34"/>
      <c r="H87" s="34"/>
      <c r="I87" s="111"/>
      <c r="J87" s="34"/>
      <c r="K87" s="34"/>
      <c r="L87" s="37"/>
    </row>
    <row r="88" spans="2:63" s="1" customFormat="1" ht="12" customHeight="1">
      <c r="B88" s="33"/>
      <c r="C88" s="28" t="s">
        <v>21</v>
      </c>
      <c r="D88" s="34"/>
      <c r="E88" s="34"/>
      <c r="F88" s="26" t="str">
        <f>F14</f>
        <v>Velké Přílepy</v>
      </c>
      <c r="G88" s="34"/>
      <c r="H88" s="34"/>
      <c r="I88" s="112" t="s">
        <v>23</v>
      </c>
      <c r="J88" s="54" t="str">
        <f>IF(J14="","",J14)</f>
        <v>20. 9. 2019</v>
      </c>
      <c r="K88" s="34"/>
      <c r="L88" s="37"/>
    </row>
    <row r="89" spans="2:63" s="1" customFormat="1" ht="6.95" customHeight="1">
      <c r="B89" s="33"/>
      <c r="C89" s="34"/>
      <c r="D89" s="34"/>
      <c r="E89" s="34"/>
      <c r="F89" s="34"/>
      <c r="G89" s="34"/>
      <c r="H89" s="34"/>
      <c r="I89" s="111"/>
      <c r="J89" s="34"/>
      <c r="K89" s="34"/>
      <c r="L89" s="37"/>
    </row>
    <row r="90" spans="2:63" s="1" customFormat="1" ht="24.95" customHeight="1">
      <c r="B90" s="33"/>
      <c r="C90" s="28" t="s">
        <v>25</v>
      </c>
      <c r="D90" s="34"/>
      <c r="E90" s="34"/>
      <c r="F90" s="26" t="str">
        <f>E17</f>
        <v>obec Velké Přílepy, Pražská 162</v>
      </c>
      <c r="G90" s="34"/>
      <c r="H90" s="34"/>
      <c r="I90" s="112" t="s">
        <v>33</v>
      </c>
      <c r="J90" s="31" t="str">
        <f>E23</f>
        <v>Ing. Zdeněk Fiedler, Ostrá 210, 289 22 Lysá n. L.</v>
      </c>
      <c r="K90" s="34"/>
      <c r="L90" s="37"/>
    </row>
    <row r="91" spans="2:63" s="1" customFormat="1" ht="13.7" customHeight="1">
      <c r="B91" s="33"/>
      <c r="C91" s="28" t="s">
        <v>31</v>
      </c>
      <c r="D91" s="34"/>
      <c r="E91" s="34"/>
      <c r="F91" s="26" t="str">
        <f>IF(E20="","",E20)</f>
        <v>Vyplň údaj</v>
      </c>
      <c r="G91" s="34"/>
      <c r="H91" s="34"/>
      <c r="I91" s="112" t="s">
        <v>37</v>
      </c>
      <c r="J91" s="31" t="str">
        <f>E26</f>
        <v>HADRABA, s.r.o.</v>
      </c>
      <c r="K91" s="34"/>
      <c r="L91" s="37"/>
    </row>
    <row r="92" spans="2:63" s="1" customFormat="1" ht="10.35" customHeight="1">
      <c r="B92" s="33"/>
      <c r="C92" s="34"/>
      <c r="D92" s="34"/>
      <c r="E92" s="34"/>
      <c r="F92" s="34"/>
      <c r="G92" s="34"/>
      <c r="H92" s="34"/>
      <c r="I92" s="111"/>
      <c r="J92" s="34"/>
      <c r="K92" s="34"/>
      <c r="L92" s="37"/>
    </row>
    <row r="93" spans="2:63" s="10" customFormat="1" ht="29.25" customHeight="1">
      <c r="B93" s="155"/>
      <c r="C93" s="156" t="s">
        <v>138</v>
      </c>
      <c r="D93" s="157" t="s">
        <v>62</v>
      </c>
      <c r="E93" s="157" t="s">
        <v>58</v>
      </c>
      <c r="F93" s="157" t="s">
        <v>59</v>
      </c>
      <c r="G93" s="157" t="s">
        <v>139</v>
      </c>
      <c r="H93" s="157" t="s">
        <v>140</v>
      </c>
      <c r="I93" s="158" t="s">
        <v>141</v>
      </c>
      <c r="J93" s="157" t="s">
        <v>127</v>
      </c>
      <c r="K93" s="159" t="s">
        <v>142</v>
      </c>
      <c r="L93" s="160"/>
      <c r="M93" s="63" t="s">
        <v>19</v>
      </c>
      <c r="N93" s="64" t="s">
        <v>47</v>
      </c>
      <c r="O93" s="64" t="s">
        <v>143</v>
      </c>
      <c r="P93" s="64" t="s">
        <v>144</v>
      </c>
      <c r="Q93" s="64" t="s">
        <v>145</v>
      </c>
      <c r="R93" s="64" t="s">
        <v>146</v>
      </c>
      <c r="S93" s="64" t="s">
        <v>147</v>
      </c>
      <c r="T93" s="65" t="s">
        <v>148</v>
      </c>
    </row>
    <row r="94" spans="2:63" s="1" customFormat="1" ht="22.9" customHeight="1">
      <c r="B94" s="33"/>
      <c r="C94" s="70" t="s">
        <v>149</v>
      </c>
      <c r="D94" s="34"/>
      <c r="E94" s="34"/>
      <c r="F94" s="34"/>
      <c r="G94" s="34"/>
      <c r="H94" s="34"/>
      <c r="I94" s="111"/>
      <c r="J94" s="161">
        <f>BK94</f>
        <v>0</v>
      </c>
      <c r="K94" s="34"/>
      <c r="L94" s="37"/>
      <c r="M94" s="66"/>
      <c r="N94" s="67"/>
      <c r="O94" s="67"/>
      <c r="P94" s="162">
        <f>P95+P174</f>
        <v>0</v>
      </c>
      <c r="Q94" s="67"/>
      <c r="R94" s="162">
        <f>R95+R174</f>
        <v>31.690674999999999</v>
      </c>
      <c r="S94" s="67"/>
      <c r="T94" s="163">
        <f>T95+T174</f>
        <v>46.95</v>
      </c>
      <c r="AT94" s="16" t="s">
        <v>76</v>
      </c>
      <c r="AU94" s="16" t="s">
        <v>128</v>
      </c>
      <c r="BK94" s="164">
        <f>BK95+BK174</f>
        <v>0</v>
      </c>
    </row>
    <row r="95" spans="2:63" s="11" customFormat="1" ht="25.9" customHeight="1">
      <c r="B95" s="165"/>
      <c r="C95" s="166"/>
      <c r="D95" s="167" t="s">
        <v>76</v>
      </c>
      <c r="E95" s="168" t="s">
        <v>150</v>
      </c>
      <c r="F95" s="168" t="s">
        <v>151</v>
      </c>
      <c r="G95" s="166"/>
      <c r="H95" s="166"/>
      <c r="I95" s="169"/>
      <c r="J95" s="170">
        <f>BK95</f>
        <v>0</v>
      </c>
      <c r="K95" s="166"/>
      <c r="L95" s="171"/>
      <c r="M95" s="172"/>
      <c r="N95" s="173"/>
      <c r="O95" s="173"/>
      <c r="P95" s="174">
        <f>P96+P107+P112+P152+P163+P171</f>
        <v>0</v>
      </c>
      <c r="Q95" s="173"/>
      <c r="R95" s="174">
        <f>R96+R107+R112+R152+R163+R171</f>
        <v>31.651914999999999</v>
      </c>
      <c r="S95" s="173"/>
      <c r="T95" s="175">
        <f>T96+T107+T112+T152+T163+T171</f>
        <v>46.95</v>
      </c>
      <c r="AR95" s="176" t="s">
        <v>84</v>
      </c>
      <c r="AT95" s="177" t="s">
        <v>76</v>
      </c>
      <c r="AU95" s="177" t="s">
        <v>77</v>
      </c>
      <c r="AY95" s="176" t="s">
        <v>152</v>
      </c>
      <c r="BK95" s="178">
        <f>BK96+BK107+BK112+BK152+BK163+BK171</f>
        <v>0</v>
      </c>
    </row>
    <row r="96" spans="2:63" s="11" customFormat="1" ht="22.9" customHeight="1">
      <c r="B96" s="165"/>
      <c r="C96" s="166"/>
      <c r="D96" s="167" t="s">
        <v>76</v>
      </c>
      <c r="E96" s="179" t="s">
        <v>84</v>
      </c>
      <c r="F96" s="179" t="s">
        <v>153</v>
      </c>
      <c r="G96" s="166"/>
      <c r="H96" s="166"/>
      <c r="I96" s="169"/>
      <c r="J96" s="180">
        <f>BK96</f>
        <v>0</v>
      </c>
      <c r="K96" s="166"/>
      <c r="L96" s="171"/>
      <c r="M96" s="172"/>
      <c r="N96" s="173"/>
      <c r="O96" s="173"/>
      <c r="P96" s="174">
        <f>SUM(P97:P106)</f>
        <v>0</v>
      </c>
      <c r="Q96" s="173"/>
      <c r="R96" s="174">
        <f>SUM(R97:R106)</f>
        <v>3.4499999999999998E-4</v>
      </c>
      <c r="S96" s="173"/>
      <c r="T96" s="175">
        <f>SUM(T97:T106)</f>
        <v>46.95</v>
      </c>
      <c r="AR96" s="176" t="s">
        <v>84</v>
      </c>
      <c r="AT96" s="177" t="s">
        <v>76</v>
      </c>
      <c r="AU96" s="177" t="s">
        <v>84</v>
      </c>
      <c r="AY96" s="176" t="s">
        <v>152</v>
      </c>
      <c r="BK96" s="178">
        <f>SUM(BK97:BK106)</f>
        <v>0</v>
      </c>
    </row>
    <row r="97" spans="2:65" s="1" customFormat="1" ht="33.75" customHeight="1">
      <c r="B97" s="33"/>
      <c r="C97" s="181" t="s">
        <v>86</v>
      </c>
      <c r="D97" s="181" t="s">
        <v>154</v>
      </c>
      <c r="E97" s="182" t="s">
        <v>155</v>
      </c>
      <c r="F97" s="183" t="s">
        <v>156</v>
      </c>
      <c r="G97" s="184" t="s">
        <v>157</v>
      </c>
      <c r="H97" s="185">
        <v>66</v>
      </c>
      <c r="I97" s="186"/>
      <c r="J97" s="187">
        <f>ROUND(I97*H97,2)</f>
        <v>0</v>
      </c>
      <c r="K97" s="183" t="s">
        <v>158</v>
      </c>
      <c r="L97" s="37"/>
      <c r="M97" s="188" t="s">
        <v>19</v>
      </c>
      <c r="N97" s="189" t="s">
        <v>48</v>
      </c>
      <c r="O97" s="59"/>
      <c r="P97" s="190">
        <f>O97*H97</f>
        <v>0</v>
      </c>
      <c r="Q97" s="190">
        <v>0</v>
      </c>
      <c r="R97" s="190">
        <f>Q97*H97</f>
        <v>0</v>
      </c>
      <c r="S97" s="190">
        <v>0.28999999999999998</v>
      </c>
      <c r="T97" s="191">
        <f>S97*H97</f>
        <v>19.139999999999997</v>
      </c>
      <c r="AR97" s="16" t="s">
        <v>159</v>
      </c>
      <c r="AT97" s="16" t="s">
        <v>154</v>
      </c>
      <c r="AU97" s="16" t="s">
        <v>86</v>
      </c>
      <c r="AY97" s="16" t="s">
        <v>152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6" t="s">
        <v>84</v>
      </c>
      <c r="BK97" s="192">
        <f>ROUND(I97*H97,2)</f>
        <v>0</v>
      </c>
      <c r="BL97" s="16" t="s">
        <v>159</v>
      </c>
      <c r="BM97" s="16" t="s">
        <v>160</v>
      </c>
    </row>
    <row r="98" spans="2:65" s="12" customFormat="1" ht="11.25">
      <c r="B98" s="193"/>
      <c r="C98" s="194"/>
      <c r="D98" s="195" t="s">
        <v>161</v>
      </c>
      <c r="E98" s="196" t="s">
        <v>19</v>
      </c>
      <c r="F98" s="197" t="s">
        <v>770</v>
      </c>
      <c r="G98" s="194"/>
      <c r="H98" s="198">
        <v>66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161</v>
      </c>
      <c r="AU98" s="204" t="s">
        <v>86</v>
      </c>
      <c r="AV98" s="12" t="s">
        <v>86</v>
      </c>
      <c r="AW98" s="12" t="s">
        <v>36</v>
      </c>
      <c r="AX98" s="12" t="s">
        <v>84</v>
      </c>
      <c r="AY98" s="204" t="s">
        <v>152</v>
      </c>
    </row>
    <row r="99" spans="2:65" s="1" customFormat="1" ht="22.5" customHeight="1">
      <c r="B99" s="33"/>
      <c r="C99" s="181" t="s">
        <v>159</v>
      </c>
      <c r="D99" s="181" t="s">
        <v>154</v>
      </c>
      <c r="E99" s="182" t="s">
        <v>167</v>
      </c>
      <c r="F99" s="183" t="s">
        <v>168</v>
      </c>
      <c r="G99" s="184" t="s">
        <v>157</v>
      </c>
      <c r="H99" s="185">
        <v>41</v>
      </c>
      <c r="I99" s="186"/>
      <c r="J99" s="187">
        <f>ROUND(I99*H99,2)</f>
        <v>0</v>
      </c>
      <c r="K99" s="183" t="s">
        <v>158</v>
      </c>
      <c r="L99" s="37"/>
      <c r="M99" s="188" t="s">
        <v>19</v>
      </c>
      <c r="N99" s="189" t="s">
        <v>48</v>
      </c>
      <c r="O99" s="59"/>
      <c r="P99" s="190">
        <f>O99*H99</f>
        <v>0</v>
      </c>
      <c r="Q99" s="190">
        <v>0</v>
      </c>
      <c r="R99" s="190">
        <f>Q99*H99</f>
        <v>0</v>
      </c>
      <c r="S99" s="190">
        <v>0.33</v>
      </c>
      <c r="T99" s="191">
        <f>S99*H99</f>
        <v>13.530000000000001</v>
      </c>
      <c r="AR99" s="16" t="s">
        <v>159</v>
      </c>
      <c r="AT99" s="16" t="s">
        <v>154</v>
      </c>
      <c r="AU99" s="16" t="s">
        <v>86</v>
      </c>
      <c r="AY99" s="16" t="s">
        <v>152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6" t="s">
        <v>84</v>
      </c>
      <c r="BK99" s="192">
        <f>ROUND(I99*H99,2)</f>
        <v>0</v>
      </c>
      <c r="BL99" s="16" t="s">
        <v>159</v>
      </c>
      <c r="BM99" s="16" t="s">
        <v>169</v>
      </c>
    </row>
    <row r="100" spans="2:65" s="1" customFormat="1" ht="22.5" customHeight="1">
      <c r="B100" s="33"/>
      <c r="C100" s="181" t="s">
        <v>170</v>
      </c>
      <c r="D100" s="181" t="s">
        <v>154</v>
      </c>
      <c r="E100" s="182" t="s">
        <v>171</v>
      </c>
      <c r="F100" s="183" t="s">
        <v>172</v>
      </c>
      <c r="G100" s="184" t="s">
        <v>157</v>
      </c>
      <c r="H100" s="185">
        <v>25</v>
      </c>
      <c r="I100" s="186"/>
      <c r="J100" s="187">
        <f>ROUND(I100*H100,2)</f>
        <v>0</v>
      </c>
      <c r="K100" s="183" t="s">
        <v>158</v>
      </c>
      <c r="L100" s="37"/>
      <c r="M100" s="188" t="s">
        <v>19</v>
      </c>
      <c r="N100" s="189" t="s">
        <v>48</v>
      </c>
      <c r="O100" s="59"/>
      <c r="P100" s="190">
        <f>O100*H100</f>
        <v>0</v>
      </c>
      <c r="Q100" s="190">
        <v>0</v>
      </c>
      <c r="R100" s="190">
        <f>Q100*H100</f>
        <v>0</v>
      </c>
      <c r="S100" s="190">
        <v>0.316</v>
      </c>
      <c r="T100" s="191">
        <f>S100*H100</f>
        <v>7.9</v>
      </c>
      <c r="AR100" s="16" t="s">
        <v>159</v>
      </c>
      <c r="AT100" s="16" t="s">
        <v>154</v>
      </c>
      <c r="AU100" s="16" t="s">
        <v>86</v>
      </c>
      <c r="AY100" s="16" t="s">
        <v>152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6" t="s">
        <v>84</v>
      </c>
      <c r="BK100" s="192">
        <f>ROUND(I100*H100,2)</f>
        <v>0</v>
      </c>
      <c r="BL100" s="16" t="s">
        <v>159</v>
      </c>
      <c r="BM100" s="16" t="s">
        <v>173</v>
      </c>
    </row>
    <row r="101" spans="2:65" s="1" customFormat="1" ht="22.5" customHeight="1">
      <c r="B101" s="33"/>
      <c r="C101" s="181" t="s">
        <v>84</v>
      </c>
      <c r="D101" s="181" t="s">
        <v>154</v>
      </c>
      <c r="E101" s="182" t="s">
        <v>174</v>
      </c>
      <c r="F101" s="183" t="s">
        <v>175</v>
      </c>
      <c r="G101" s="184" t="s">
        <v>176</v>
      </c>
      <c r="H101" s="185">
        <v>22</v>
      </c>
      <c r="I101" s="186"/>
      <c r="J101" s="187">
        <f>ROUND(I101*H101,2)</f>
        <v>0</v>
      </c>
      <c r="K101" s="183" t="s">
        <v>158</v>
      </c>
      <c r="L101" s="37"/>
      <c r="M101" s="188" t="s">
        <v>19</v>
      </c>
      <c r="N101" s="189" t="s">
        <v>48</v>
      </c>
      <c r="O101" s="59"/>
      <c r="P101" s="190">
        <f>O101*H101</f>
        <v>0</v>
      </c>
      <c r="Q101" s="190">
        <v>0</v>
      </c>
      <c r="R101" s="190">
        <f>Q101*H101</f>
        <v>0</v>
      </c>
      <c r="S101" s="190">
        <v>0.28999999999999998</v>
      </c>
      <c r="T101" s="191">
        <f>S101*H101</f>
        <v>6.38</v>
      </c>
      <c r="AR101" s="16" t="s">
        <v>159</v>
      </c>
      <c r="AT101" s="16" t="s">
        <v>154</v>
      </c>
      <c r="AU101" s="16" t="s">
        <v>86</v>
      </c>
      <c r="AY101" s="16" t="s">
        <v>152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84</v>
      </c>
      <c r="BK101" s="192">
        <f>ROUND(I101*H101,2)</f>
        <v>0</v>
      </c>
      <c r="BL101" s="16" t="s">
        <v>159</v>
      </c>
      <c r="BM101" s="16" t="s">
        <v>177</v>
      </c>
    </row>
    <row r="102" spans="2:65" s="1" customFormat="1" ht="33.75" customHeight="1">
      <c r="B102" s="33"/>
      <c r="C102" s="181" t="s">
        <v>197</v>
      </c>
      <c r="D102" s="181" t="s">
        <v>154</v>
      </c>
      <c r="E102" s="182" t="s">
        <v>198</v>
      </c>
      <c r="F102" s="183" t="s">
        <v>199</v>
      </c>
      <c r="G102" s="184" t="s">
        <v>181</v>
      </c>
      <c r="H102" s="185">
        <v>5</v>
      </c>
      <c r="I102" s="186"/>
      <c r="J102" s="187">
        <f>ROUND(I102*H102,2)</f>
        <v>0</v>
      </c>
      <c r="K102" s="183" t="s">
        <v>158</v>
      </c>
      <c r="L102" s="37"/>
      <c r="M102" s="188" t="s">
        <v>19</v>
      </c>
      <c r="N102" s="189" t="s">
        <v>48</v>
      </c>
      <c r="O102" s="59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16" t="s">
        <v>159</v>
      </c>
      <c r="AT102" s="16" t="s">
        <v>154</v>
      </c>
      <c r="AU102" s="16" t="s">
        <v>86</v>
      </c>
      <c r="AY102" s="16" t="s">
        <v>152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6" t="s">
        <v>84</v>
      </c>
      <c r="BK102" s="192">
        <f>ROUND(I102*H102,2)</f>
        <v>0</v>
      </c>
      <c r="BL102" s="16" t="s">
        <v>159</v>
      </c>
      <c r="BM102" s="16" t="s">
        <v>200</v>
      </c>
    </row>
    <row r="103" spans="2:65" s="12" customFormat="1" ht="11.25">
      <c r="B103" s="193"/>
      <c r="C103" s="194"/>
      <c r="D103" s="195" t="s">
        <v>161</v>
      </c>
      <c r="E103" s="196" t="s">
        <v>19</v>
      </c>
      <c r="F103" s="197" t="s">
        <v>771</v>
      </c>
      <c r="G103" s="194"/>
      <c r="H103" s="198">
        <v>5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161</v>
      </c>
      <c r="AU103" s="204" t="s">
        <v>86</v>
      </c>
      <c r="AV103" s="12" t="s">
        <v>86</v>
      </c>
      <c r="AW103" s="12" t="s">
        <v>36</v>
      </c>
      <c r="AX103" s="12" t="s">
        <v>84</v>
      </c>
      <c r="AY103" s="204" t="s">
        <v>152</v>
      </c>
    </row>
    <row r="104" spans="2:65" s="1" customFormat="1" ht="16.5" customHeight="1">
      <c r="B104" s="33"/>
      <c r="C104" s="181" t="s">
        <v>288</v>
      </c>
      <c r="D104" s="181" t="s">
        <v>154</v>
      </c>
      <c r="E104" s="182" t="s">
        <v>772</v>
      </c>
      <c r="F104" s="183" t="s">
        <v>773</v>
      </c>
      <c r="G104" s="184" t="s">
        <v>157</v>
      </c>
      <c r="H104" s="185">
        <v>23</v>
      </c>
      <c r="I104" s="186"/>
      <c r="J104" s="187">
        <f>ROUND(I104*H104,2)</f>
        <v>0</v>
      </c>
      <c r="K104" s="183" t="s">
        <v>158</v>
      </c>
      <c r="L104" s="37"/>
      <c r="M104" s="188" t="s">
        <v>19</v>
      </c>
      <c r="N104" s="189" t="s">
        <v>48</v>
      </c>
      <c r="O104" s="59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16" t="s">
        <v>159</v>
      </c>
      <c r="AT104" s="16" t="s">
        <v>154</v>
      </c>
      <c r="AU104" s="16" t="s">
        <v>86</v>
      </c>
      <c r="AY104" s="16" t="s">
        <v>152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84</v>
      </c>
      <c r="BK104" s="192">
        <f>ROUND(I104*H104,2)</f>
        <v>0</v>
      </c>
      <c r="BL104" s="16" t="s">
        <v>159</v>
      </c>
      <c r="BM104" s="16" t="s">
        <v>774</v>
      </c>
    </row>
    <row r="105" spans="2:65" s="1" customFormat="1" ht="16.5" customHeight="1">
      <c r="B105" s="33"/>
      <c r="C105" s="216" t="s">
        <v>319</v>
      </c>
      <c r="D105" s="216" t="s">
        <v>230</v>
      </c>
      <c r="E105" s="217" t="s">
        <v>775</v>
      </c>
      <c r="F105" s="218" t="s">
        <v>776</v>
      </c>
      <c r="G105" s="219" t="s">
        <v>643</v>
      </c>
      <c r="H105" s="220">
        <v>0.34499999999999997</v>
      </c>
      <c r="I105" s="221"/>
      <c r="J105" s="222">
        <f>ROUND(I105*H105,2)</f>
        <v>0</v>
      </c>
      <c r="K105" s="218" t="s">
        <v>158</v>
      </c>
      <c r="L105" s="223"/>
      <c r="M105" s="224" t="s">
        <v>19</v>
      </c>
      <c r="N105" s="225" t="s">
        <v>48</v>
      </c>
      <c r="O105" s="59"/>
      <c r="P105" s="190">
        <f>O105*H105</f>
        <v>0</v>
      </c>
      <c r="Q105" s="190">
        <v>1E-3</v>
      </c>
      <c r="R105" s="190">
        <f>Q105*H105</f>
        <v>3.4499999999999998E-4</v>
      </c>
      <c r="S105" s="190">
        <v>0</v>
      </c>
      <c r="T105" s="191">
        <f>S105*H105</f>
        <v>0</v>
      </c>
      <c r="AR105" s="16" t="s">
        <v>233</v>
      </c>
      <c r="AT105" s="16" t="s">
        <v>230</v>
      </c>
      <c r="AU105" s="16" t="s">
        <v>86</v>
      </c>
      <c r="AY105" s="16" t="s">
        <v>152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6" t="s">
        <v>84</v>
      </c>
      <c r="BK105" s="192">
        <f>ROUND(I105*H105,2)</f>
        <v>0</v>
      </c>
      <c r="BL105" s="16" t="s">
        <v>159</v>
      </c>
      <c r="BM105" s="16" t="s">
        <v>777</v>
      </c>
    </row>
    <row r="106" spans="2:65" s="12" customFormat="1" ht="11.25">
      <c r="B106" s="193"/>
      <c r="C106" s="194"/>
      <c r="D106" s="195" t="s">
        <v>161</v>
      </c>
      <c r="E106" s="194"/>
      <c r="F106" s="197" t="s">
        <v>778</v>
      </c>
      <c r="G106" s="194"/>
      <c r="H106" s="198">
        <v>0.34499999999999997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161</v>
      </c>
      <c r="AU106" s="204" t="s">
        <v>86</v>
      </c>
      <c r="AV106" s="12" t="s">
        <v>86</v>
      </c>
      <c r="AW106" s="12" t="s">
        <v>4</v>
      </c>
      <c r="AX106" s="12" t="s">
        <v>84</v>
      </c>
      <c r="AY106" s="204" t="s">
        <v>152</v>
      </c>
    </row>
    <row r="107" spans="2:65" s="11" customFormat="1" ht="22.9" customHeight="1">
      <c r="B107" s="165"/>
      <c r="C107" s="166"/>
      <c r="D107" s="167" t="s">
        <v>76</v>
      </c>
      <c r="E107" s="179" t="s">
        <v>159</v>
      </c>
      <c r="F107" s="179" t="s">
        <v>215</v>
      </c>
      <c r="G107" s="166"/>
      <c r="H107" s="166"/>
      <c r="I107" s="169"/>
      <c r="J107" s="180">
        <f>BK107</f>
        <v>0</v>
      </c>
      <c r="K107" s="166"/>
      <c r="L107" s="171"/>
      <c r="M107" s="172"/>
      <c r="N107" s="173"/>
      <c r="O107" s="173"/>
      <c r="P107" s="174">
        <f>SUM(P108:P111)</f>
        <v>0</v>
      </c>
      <c r="Q107" s="173"/>
      <c r="R107" s="174">
        <f>SUM(R108:R111)</f>
        <v>0</v>
      </c>
      <c r="S107" s="173"/>
      <c r="T107" s="175">
        <f>SUM(T108:T111)</f>
        <v>0</v>
      </c>
      <c r="AR107" s="176" t="s">
        <v>84</v>
      </c>
      <c r="AT107" s="177" t="s">
        <v>76</v>
      </c>
      <c r="AU107" s="177" t="s">
        <v>84</v>
      </c>
      <c r="AY107" s="176" t="s">
        <v>152</v>
      </c>
      <c r="BK107" s="178">
        <f>SUM(BK108:BK111)</f>
        <v>0</v>
      </c>
    </row>
    <row r="108" spans="2:65" s="1" customFormat="1" ht="22.5" customHeight="1">
      <c r="B108" s="33"/>
      <c r="C108" s="181" t="s">
        <v>216</v>
      </c>
      <c r="D108" s="181" t="s">
        <v>154</v>
      </c>
      <c r="E108" s="182" t="s">
        <v>217</v>
      </c>
      <c r="F108" s="183" t="s">
        <v>218</v>
      </c>
      <c r="G108" s="184" t="s">
        <v>157</v>
      </c>
      <c r="H108" s="185">
        <v>21</v>
      </c>
      <c r="I108" s="186"/>
      <c r="J108" s="187">
        <f>ROUND(I108*H108,2)</f>
        <v>0</v>
      </c>
      <c r="K108" s="183" t="s">
        <v>158</v>
      </c>
      <c r="L108" s="37"/>
      <c r="M108" s="188" t="s">
        <v>19</v>
      </c>
      <c r="N108" s="189" t="s">
        <v>48</v>
      </c>
      <c r="O108" s="59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16" t="s">
        <v>159</v>
      </c>
      <c r="AT108" s="16" t="s">
        <v>154</v>
      </c>
      <c r="AU108" s="16" t="s">
        <v>86</v>
      </c>
      <c r="AY108" s="16" t="s">
        <v>152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6" t="s">
        <v>84</v>
      </c>
      <c r="BK108" s="192">
        <f>ROUND(I108*H108,2)</f>
        <v>0</v>
      </c>
      <c r="BL108" s="16" t="s">
        <v>159</v>
      </c>
      <c r="BM108" s="16" t="s">
        <v>219</v>
      </c>
    </row>
    <row r="109" spans="2:65" s="12" customFormat="1" ht="11.25">
      <c r="B109" s="193"/>
      <c r="C109" s="194"/>
      <c r="D109" s="195" t="s">
        <v>161</v>
      </c>
      <c r="E109" s="196" t="s">
        <v>19</v>
      </c>
      <c r="F109" s="197" t="s">
        <v>779</v>
      </c>
      <c r="G109" s="194"/>
      <c r="H109" s="198">
        <v>18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161</v>
      </c>
      <c r="AU109" s="204" t="s">
        <v>86</v>
      </c>
      <c r="AV109" s="12" t="s">
        <v>86</v>
      </c>
      <c r="AW109" s="12" t="s">
        <v>36</v>
      </c>
      <c r="AX109" s="12" t="s">
        <v>77</v>
      </c>
      <c r="AY109" s="204" t="s">
        <v>152</v>
      </c>
    </row>
    <row r="110" spans="2:65" s="12" customFormat="1" ht="11.25">
      <c r="B110" s="193"/>
      <c r="C110" s="194"/>
      <c r="D110" s="195" t="s">
        <v>161</v>
      </c>
      <c r="E110" s="196" t="s">
        <v>19</v>
      </c>
      <c r="F110" s="197" t="s">
        <v>780</v>
      </c>
      <c r="G110" s="194"/>
      <c r="H110" s="198">
        <v>3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161</v>
      </c>
      <c r="AU110" s="204" t="s">
        <v>86</v>
      </c>
      <c r="AV110" s="12" t="s">
        <v>86</v>
      </c>
      <c r="AW110" s="12" t="s">
        <v>36</v>
      </c>
      <c r="AX110" s="12" t="s">
        <v>77</v>
      </c>
      <c r="AY110" s="204" t="s">
        <v>152</v>
      </c>
    </row>
    <row r="111" spans="2:65" s="13" customFormat="1" ht="11.25">
      <c r="B111" s="205"/>
      <c r="C111" s="206"/>
      <c r="D111" s="195" t="s">
        <v>161</v>
      </c>
      <c r="E111" s="207" t="s">
        <v>19</v>
      </c>
      <c r="F111" s="208" t="s">
        <v>222</v>
      </c>
      <c r="G111" s="206"/>
      <c r="H111" s="209">
        <v>21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161</v>
      </c>
      <c r="AU111" s="215" t="s">
        <v>86</v>
      </c>
      <c r="AV111" s="13" t="s">
        <v>159</v>
      </c>
      <c r="AW111" s="13" t="s">
        <v>36</v>
      </c>
      <c r="AX111" s="13" t="s">
        <v>84</v>
      </c>
      <c r="AY111" s="215" t="s">
        <v>152</v>
      </c>
    </row>
    <row r="112" spans="2:65" s="11" customFormat="1" ht="22.9" customHeight="1">
      <c r="B112" s="165"/>
      <c r="C112" s="166"/>
      <c r="D112" s="167" t="s">
        <v>76</v>
      </c>
      <c r="E112" s="179" t="s">
        <v>170</v>
      </c>
      <c r="F112" s="179" t="s">
        <v>223</v>
      </c>
      <c r="G112" s="166"/>
      <c r="H112" s="166"/>
      <c r="I112" s="169"/>
      <c r="J112" s="180">
        <f>BK112</f>
        <v>0</v>
      </c>
      <c r="K112" s="166"/>
      <c r="L112" s="171"/>
      <c r="M112" s="172"/>
      <c r="N112" s="173"/>
      <c r="O112" s="173"/>
      <c r="P112" s="174">
        <f>SUM(P113:P151)</f>
        <v>0</v>
      </c>
      <c r="Q112" s="173"/>
      <c r="R112" s="174">
        <f>SUM(R113:R151)</f>
        <v>5.2861999999999991</v>
      </c>
      <c r="S112" s="173"/>
      <c r="T112" s="175">
        <f>SUM(T113:T151)</f>
        <v>0</v>
      </c>
      <c r="AR112" s="176" t="s">
        <v>84</v>
      </c>
      <c r="AT112" s="177" t="s">
        <v>76</v>
      </c>
      <c r="AU112" s="177" t="s">
        <v>84</v>
      </c>
      <c r="AY112" s="176" t="s">
        <v>152</v>
      </c>
      <c r="BK112" s="178">
        <f>SUM(BK113:BK151)</f>
        <v>0</v>
      </c>
    </row>
    <row r="113" spans="2:65" s="1" customFormat="1" ht="33.75" customHeight="1">
      <c r="B113" s="33"/>
      <c r="C113" s="181" t="s">
        <v>224</v>
      </c>
      <c r="D113" s="181" t="s">
        <v>154</v>
      </c>
      <c r="E113" s="182" t="s">
        <v>225</v>
      </c>
      <c r="F113" s="183" t="s">
        <v>226</v>
      </c>
      <c r="G113" s="184" t="s">
        <v>157</v>
      </c>
      <c r="H113" s="185">
        <v>85.5</v>
      </c>
      <c r="I113" s="186"/>
      <c r="J113" s="187">
        <f>ROUND(I113*H113,2)</f>
        <v>0</v>
      </c>
      <c r="K113" s="183" t="s">
        <v>158</v>
      </c>
      <c r="L113" s="37"/>
      <c r="M113" s="188" t="s">
        <v>19</v>
      </c>
      <c r="N113" s="189" t="s">
        <v>48</v>
      </c>
      <c r="O113" s="59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16" t="s">
        <v>159</v>
      </c>
      <c r="AT113" s="16" t="s">
        <v>154</v>
      </c>
      <c r="AU113" s="16" t="s">
        <v>86</v>
      </c>
      <c r="AY113" s="16" t="s">
        <v>152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6" t="s">
        <v>84</v>
      </c>
      <c r="BK113" s="192">
        <f>ROUND(I113*H113,2)</f>
        <v>0</v>
      </c>
      <c r="BL113" s="16" t="s">
        <v>159</v>
      </c>
      <c r="BM113" s="16" t="s">
        <v>227</v>
      </c>
    </row>
    <row r="114" spans="2:65" s="12" customFormat="1" ht="11.25">
      <c r="B114" s="193"/>
      <c r="C114" s="194"/>
      <c r="D114" s="195" t="s">
        <v>161</v>
      </c>
      <c r="E114" s="196" t="s">
        <v>19</v>
      </c>
      <c r="F114" s="197" t="s">
        <v>781</v>
      </c>
      <c r="G114" s="194"/>
      <c r="H114" s="198">
        <v>42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161</v>
      </c>
      <c r="AU114" s="204" t="s">
        <v>86</v>
      </c>
      <c r="AV114" s="12" t="s">
        <v>86</v>
      </c>
      <c r="AW114" s="12" t="s">
        <v>36</v>
      </c>
      <c r="AX114" s="12" t="s">
        <v>77</v>
      </c>
      <c r="AY114" s="204" t="s">
        <v>152</v>
      </c>
    </row>
    <row r="115" spans="2:65" s="12" customFormat="1" ht="11.25">
      <c r="B115" s="193"/>
      <c r="C115" s="194"/>
      <c r="D115" s="195" t="s">
        <v>161</v>
      </c>
      <c r="E115" s="196" t="s">
        <v>19</v>
      </c>
      <c r="F115" s="197" t="s">
        <v>780</v>
      </c>
      <c r="G115" s="194"/>
      <c r="H115" s="198">
        <v>3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161</v>
      </c>
      <c r="AU115" s="204" t="s">
        <v>86</v>
      </c>
      <c r="AV115" s="12" t="s">
        <v>86</v>
      </c>
      <c r="AW115" s="12" t="s">
        <v>36</v>
      </c>
      <c r="AX115" s="12" t="s">
        <v>77</v>
      </c>
      <c r="AY115" s="204" t="s">
        <v>152</v>
      </c>
    </row>
    <row r="116" spans="2:65" s="12" customFormat="1" ht="11.25">
      <c r="B116" s="193"/>
      <c r="C116" s="194"/>
      <c r="D116" s="195" t="s">
        <v>161</v>
      </c>
      <c r="E116" s="196" t="s">
        <v>19</v>
      </c>
      <c r="F116" s="197" t="s">
        <v>779</v>
      </c>
      <c r="G116" s="194"/>
      <c r="H116" s="198">
        <v>18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161</v>
      </c>
      <c r="AU116" s="204" t="s">
        <v>86</v>
      </c>
      <c r="AV116" s="12" t="s">
        <v>86</v>
      </c>
      <c r="AW116" s="12" t="s">
        <v>36</v>
      </c>
      <c r="AX116" s="12" t="s">
        <v>77</v>
      </c>
      <c r="AY116" s="204" t="s">
        <v>152</v>
      </c>
    </row>
    <row r="117" spans="2:65" s="12" customFormat="1" ht="11.25">
      <c r="B117" s="193"/>
      <c r="C117" s="194"/>
      <c r="D117" s="195" t="s">
        <v>161</v>
      </c>
      <c r="E117" s="196" t="s">
        <v>19</v>
      </c>
      <c r="F117" s="197" t="s">
        <v>782</v>
      </c>
      <c r="G117" s="194"/>
      <c r="H117" s="198">
        <v>22.5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161</v>
      </c>
      <c r="AU117" s="204" t="s">
        <v>86</v>
      </c>
      <c r="AV117" s="12" t="s">
        <v>86</v>
      </c>
      <c r="AW117" s="12" t="s">
        <v>36</v>
      </c>
      <c r="AX117" s="12" t="s">
        <v>77</v>
      </c>
      <c r="AY117" s="204" t="s">
        <v>152</v>
      </c>
    </row>
    <row r="118" spans="2:65" s="13" customFormat="1" ht="11.25">
      <c r="B118" s="205"/>
      <c r="C118" s="206"/>
      <c r="D118" s="195" t="s">
        <v>161</v>
      </c>
      <c r="E118" s="207" t="s">
        <v>19</v>
      </c>
      <c r="F118" s="208" t="s">
        <v>222</v>
      </c>
      <c r="G118" s="206"/>
      <c r="H118" s="209">
        <v>85.5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161</v>
      </c>
      <c r="AU118" s="215" t="s">
        <v>86</v>
      </c>
      <c r="AV118" s="13" t="s">
        <v>159</v>
      </c>
      <c r="AW118" s="13" t="s">
        <v>36</v>
      </c>
      <c r="AX118" s="13" t="s">
        <v>84</v>
      </c>
      <c r="AY118" s="215" t="s">
        <v>152</v>
      </c>
    </row>
    <row r="119" spans="2:65" s="1" customFormat="1" ht="16.5" customHeight="1">
      <c r="B119" s="33"/>
      <c r="C119" s="216" t="s">
        <v>8</v>
      </c>
      <c r="D119" s="216" t="s">
        <v>230</v>
      </c>
      <c r="E119" s="217" t="s">
        <v>231</v>
      </c>
      <c r="F119" s="218" t="s">
        <v>232</v>
      </c>
      <c r="G119" s="219" t="s">
        <v>209</v>
      </c>
      <c r="H119" s="220">
        <v>0.14599999999999999</v>
      </c>
      <c r="I119" s="221"/>
      <c r="J119" s="222">
        <f>ROUND(I119*H119,2)</f>
        <v>0</v>
      </c>
      <c r="K119" s="218" t="s">
        <v>158</v>
      </c>
      <c r="L119" s="223"/>
      <c r="M119" s="224" t="s">
        <v>19</v>
      </c>
      <c r="N119" s="225" t="s">
        <v>48</v>
      </c>
      <c r="O119" s="59"/>
      <c r="P119" s="190">
        <f>O119*H119</f>
        <v>0</v>
      </c>
      <c r="Q119" s="190">
        <v>1</v>
      </c>
      <c r="R119" s="190">
        <f>Q119*H119</f>
        <v>0.14599999999999999</v>
      </c>
      <c r="S119" s="190">
        <v>0</v>
      </c>
      <c r="T119" s="191">
        <f>S119*H119</f>
        <v>0</v>
      </c>
      <c r="AR119" s="16" t="s">
        <v>233</v>
      </c>
      <c r="AT119" s="16" t="s">
        <v>230</v>
      </c>
      <c r="AU119" s="16" t="s">
        <v>86</v>
      </c>
      <c r="AY119" s="16" t="s">
        <v>152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84</v>
      </c>
      <c r="BK119" s="192">
        <f>ROUND(I119*H119,2)</f>
        <v>0</v>
      </c>
      <c r="BL119" s="16" t="s">
        <v>159</v>
      </c>
      <c r="BM119" s="16" t="s">
        <v>234</v>
      </c>
    </row>
    <row r="120" spans="2:65" s="1" customFormat="1" ht="16.5" customHeight="1">
      <c r="B120" s="33"/>
      <c r="C120" s="181" t="s">
        <v>236</v>
      </c>
      <c r="D120" s="181" t="s">
        <v>154</v>
      </c>
      <c r="E120" s="182" t="s">
        <v>237</v>
      </c>
      <c r="F120" s="183" t="s">
        <v>238</v>
      </c>
      <c r="G120" s="184" t="s">
        <v>157</v>
      </c>
      <c r="H120" s="185">
        <v>2</v>
      </c>
      <c r="I120" s="186"/>
      <c r="J120" s="187">
        <f>ROUND(I120*H120,2)</f>
        <v>0</v>
      </c>
      <c r="K120" s="183" t="s">
        <v>158</v>
      </c>
      <c r="L120" s="37"/>
      <c r="M120" s="188" t="s">
        <v>19</v>
      </c>
      <c r="N120" s="189" t="s">
        <v>48</v>
      </c>
      <c r="O120" s="59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16" t="s">
        <v>159</v>
      </c>
      <c r="AT120" s="16" t="s">
        <v>154</v>
      </c>
      <c r="AU120" s="16" t="s">
        <v>86</v>
      </c>
      <c r="AY120" s="16" t="s">
        <v>152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6" t="s">
        <v>84</v>
      </c>
      <c r="BK120" s="192">
        <f>ROUND(I120*H120,2)</f>
        <v>0</v>
      </c>
      <c r="BL120" s="16" t="s">
        <v>159</v>
      </c>
      <c r="BM120" s="16" t="s">
        <v>239</v>
      </c>
    </row>
    <row r="121" spans="2:65" s="12" customFormat="1" ht="11.25">
      <c r="B121" s="193"/>
      <c r="C121" s="194"/>
      <c r="D121" s="195" t="s">
        <v>161</v>
      </c>
      <c r="E121" s="196" t="s">
        <v>19</v>
      </c>
      <c r="F121" s="197" t="s">
        <v>783</v>
      </c>
      <c r="G121" s="194"/>
      <c r="H121" s="198">
        <v>2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161</v>
      </c>
      <c r="AU121" s="204" t="s">
        <v>86</v>
      </c>
      <c r="AV121" s="12" t="s">
        <v>86</v>
      </c>
      <c r="AW121" s="12" t="s">
        <v>36</v>
      </c>
      <c r="AX121" s="12" t="s">
        <v>84</v>
      </c>
      <c r="AY121" s="204" t="s">
        <v>152</v>
      </c>
    </row>
    <row r="122" spans="2:65" s="1" customFormat="1" ht="16.5" customHeight="1">
      <c r="B122" s="33"/>
      <c r="C122" s="181" t="s">
        <v>240</v>
      </c>
      <c r="D122" s="181" t="s">
        <v>154</v>
      </c>
      <c r="E122" s="182" t="s">
        <v>241</v>
      </c>
      <c r="F122" s="183" t="s">
        <v>242</v>
      </c>
      <c r="G122" s="184" t="s">
        <v>157</v>
      </c>
      <c r="H122" s="185">
        <v>82.5</v>
      </c>
      <c r="I122" s="186"/>
      <c r="J122" s="187">
        <f>ROUND(I122*H122,2)</f>
        <v>0</v>
      </c>
      <c r="K122" s="183" t="s">
        <v>158</v>
      </c>
      <c r="L122" s="37"/>
      <c r="M122" s="188" t="s">
        <v>19</v>
      </c>
      <c r="N122" s="189" t="s">
        <v>48</v>
      </c>
      <c r="O122" s="59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16" t="s">
        <v>159</v>
      </c>
      <c r="AT122" s="16" t="s">
        <v>154</v>
      </c>
      <c r="AU122" s="16" t="s">
        <v>86</v>
      </c>
      <c r="AY122" s="16" t="s">
        <v>152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6" t="s">
        <v>84</v>
      </c>
      <c r="BK122" s="192">
        <f>ROUND(I122*H122,2)</f>
        <v>0</v>
      </c>
      <c r="BL122" s="16" t="s">
        <v>159</v>
      </c>
      <c r="BM122" s="16" t="s">
        <v>243</v>
      </c>
    </row>
    <row r="123" spans="2:65" s="12" customFormat="1" ht="11.25">
      <c r="B123" s="193"/>
      <c r="C123" s="194"/>
      <c r="D123" s="195" t="s">
        <v>161</v>
      </c>
      <c r="E123" s="196" t="s">
        <v>19</v>
      </c>
      <c r="F123" s="197" t="s">
        <v>779</v>
      </c>
      <c r="G123" s="194"/>
      <c r="H123" s="198">
        <v>18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161</v>
      </c>
      <c r="AU123" s="204" t="s">
        <v>86</v>
      </c>
      <c r="AV123" s="12" t="s">
        <v>86</v>
      </c>
      <c r="AW123" s="12" t="s">
        <v>36</v>
      </c>
      <c r="AX123" s="12" t="s">
        <v>77</v>
      </c>
      <c r="AY123" s="204" t="s">
        <v>152</v>
      </c>
    </row>
    <row r="124" spans="2:65" s="12" customFormat="1" ht="11.25">
      <c r="B124" s="193"/>
      <c r="C124" s="194"/>
      <c r="D124" s="195" t="s">
        <v>161</v>
      </c>
      <c r="E124" s="196" t="s">
        <v>19</v>
      </c>
      <c r="F124" s="197" t="s">
        <v>781</v>
      </c>
      <c r="G124" s="194"/>
      <c r="H124" s="198">
        <v>42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161</v>
      </c>
      <c r="AU124" s="204" t="s">
        <v>86</v>
      </c>
      <c r="AV124" s="12" t="s">
        <v>86</v>
      </c>
      <c r="AW124" s="12" t="s">
        <v>36</v>
      </c>
      <c r="AX124" s="12" t="s">
        <v>77</v>
      </c>
      <c r="AY124" s="204" t="s">
        <v>152</v>
      </c>
    </row>
    <row r="125" spans="2:65" s="12" customFormat="1" ht="11.25">
      <c r="B125" s="193"/>
      <c r="C125" s="194"/>
      <c r="D125" s="195" t="s">
        <v>161</v>
      </c>
      <c r="E125" s="196" t="s">
        <v>19</v>
      </c>
      <c r="F125" s="197" t="s">
        <v>782</v>
      </c>
      <c r="G125" s="194"/>
      <c r="H125" s="198">
        <v>22.5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161</v>
      </c>
      <c r="AU125" s="204" t="s">
        <v>86</v>
      </c>
      <c r="AV125" s="12" t="s">
        <v>86</v>
      </c>
      <c r="AW125" s="12" t="s">
        <v>36</v>
      </c>
      <c r="AX125" s="12" t="s">
        <v>77</v>
      </c>
      <c r="AY125" s="204" t="s">
        <v>152</v>
      </c>
    </row>
    <row r="126" spans="2:65" s="13" customFormat="1" ht="11.25">
      <c r="B126" s="205"/>
      <c r="C126" s="206"/>
      <c r="D126" s="195" t="s">
        <v>161</v>
      </c>
      <c r="E126" s="207" t="s">
        <v>19</v>
      </c>
      <c r="F126" s="208" t="s">
        <v>222</v>
      </c>
      <c r="G126" s="206"/>
      <c r="H126" s="209">
        <v>82.5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161</v>
      </c>
      <c r="AU126" s="215" t="s">
        <v>86</v>
      </c>
      <c r="AV126" s="13" t="s">
        <v>159</v>
      </c>
      <c r="AW126" s="13" t="s">
        <v>36</v>
      </c>
      <c r="AX126" s="13" t="s">
        <v>84</v>
      </c>
      <c r="AY126" s="215" t="s">
        <v>152</v>
      </c>
    </row>
    <row r="127" spans="2:65" s="1" customFormat="1" ht="22.5" customHeight="1">
      <c r="B127" s="33"/>
      <c r="C127" s="181" t="s">
        <v>244</v>
      </c>
      <c r="D127" s="181" t="s">
        <v>154</v>
      </c>
      <c r="E127" s="182" t="s">
        <v>245</v>
      </c>
      <c r="F127" s="183" t="s">
        <v>246</v>
      </c>
      <c r="G127" s="184" t="s">
        <v>157</v>
      </c>
      <c r="H127" s="185">
        <v>64.5</v>
      </c>
      <c r="I127" s="186"/>
      <c r="J127" s="187">
        <f>ROUND(I127*H127,2)</f>
        <v>0</v>
      </c>
      <c r="K127" s="183" t="s">
        <v>158</v>
      </c>
      <c r="L127" s="37"/>
      <c r="M127" s="188" t="s">
        <v>19</v>
      </c>
      <c r="N127" s="189" t="s">
        <v>48</v>
      </c>
      <c r="O127" s="59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16" t="s">
        <v>159</v>
      </c>
      <c r="AT127" s="16" t="s">
        <v>154</v>
      </c>
      <c r="AU127" s="16" t="s">
        <v>86</v>
      </c>
      <c r="AY127" s="16" t="s">
        <v>152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6" t="s">
        <v>84</v>
      </c>
      <c r="BK127" s="192">
        <f>ROUND(I127*H127,2)</f>
        <v>0</v>
      </c>
      <c r="BL127" s="16" t="s">
        <v>159</v>
      </c>
      <c r="BM127" s="16" t="s">
        <v>247</v>
      </c>
    </row>
    <row r="128" spans="2:65" s="12" customFormat="1" ht="11.25">
      <c r="B128" s="193"/>
      <c r="C128" s="194"/>
      <c r="D128" s="195" t="s">
        <v>161</v>
      </c>
      <c r="E128" s="196" t="s">
        <v>19</v>
      </c>
      <c r="F128" s="197" t="s">
        <v>782</v>
      </c>
      <c r="G128" s="194"/>
      <c r="H128" s="198">
        <v>22.5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161</v>
      </c>
      <c r="AU128" s="204" t="s">
        <v>86</v>
      </c>
      <c r="AV128" s="12" t="s">
        <v>86</v>
      </c>
      <c r="AW128" s="12" t="s">
        <v>36</v>
      </c>
      <c r="AX128" s="12" t="s">
        <v>77</v>
      </c>
      <c r="AY128" s="204" t="s">
        <v>152</v>
      </c>
    </row>
    <row r="129" spans="2:65" s="12" customFormat="1" ht="11.25">
      <c r="B129" s="193"/>
      <c r="C129" s="194"/>
      <c r="D129" s="195" t="s">
        <v>161</v>
      </c>
      <c r="E129" s="196" t="s">
        <v>19</v>
      </c>
      <c r="F129" s="197" t="s">
        <v>781</v>
      </c>
      <c r="G129" s="194"/>
      <c r="H129" s="198">
        <v>42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161</v>
      </c>
      <c r="AU129" s="204" t="s">
        <v>86</v>
      </c>
      <c r="AV129" s="12" t="s">
        <v>86</v>
      </c>
      <c r="AW129" s="12" t="s">
        <v>36</v>
      </c>
      <c r="AX129" s="12" t="s">
        <v>77</v>
      </c>
      <c r="AY129" s="204" t="s">
        <v>152</v>
      </c>
    </row>
    <row r="130" spans="2:65" s="13" customFormat="1" ht="11.25">
      <c r="B130" s="205"/>
      <c r="C130" s="206"/>
      <c r="D130" s="195" t="s">
        <v>161</v>
      </c>
      <c r="E130" s="207" t="s">
        <v>19</v>
      </c>
      <c r="F130" s="208" t="s">
        <v>222</v>
      </c>
      <c r="G130" s="206"/>
      <c r="H130" s="209">
        <v>64.5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161</v>
      </c>
      <c r="AU130" s="215" t="s">
        <v>86</v>
      </c>
      <c r="AV130" s="13" t="s">
        <v>159</v>
      </c>
      <c r="AW130" s="13" t="s">
        <v>36</v>
      </c>
      <c r="AX130" s="13" t="s">
        <v>84</v>
      </c>
      <c r="AY130" s="215" t="s">
        <v>152</v>
      </c>
    </row>
    <row r="131" spans="2:65" s="1" customFormat="1" ht="22.5" customHeight="1">
      <c r="B131" s="33"/>
      <c r="C131" s="181" t="s">
        <v>248</v>
      </c>
      <c r="D131" s="181" t="s">
        <v>154</v>
      </c>
      <c r="E131" s="182" t="s">
        <v>249</v>
      </c>
      <c r="F131" s="183" t="s">
        <v>250</v>
      </c>
      <c r="G131" s="184" t="s">
        <v>157</v>
      </c>
      <c r="H131" s="185">
        <v>64.5</v>
      </c>
      <c r="I131" s="186"/>
      <c r="J131" s="187">
        <f>ROUND(I131*H131,2)</f>
        <v>0</v>
      </c>
      <c r="K131" s="183" t="s">
        <v>158</v>
      </c>
      <c r="L131" s="37"/>
      <c r="M131" s="188" t="s">
        <v>19</v>
      </c>
      <c r="N131" s="189" t="s">
        <v>48</v>
      </c>
      <c r="O131" s="59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159</v>
      </c>
      <c r="AT131" s="16" t="s">
        <v>154</v>
      </c>
      <c r="AU131" s="16" t="s">
        <v>86</v>
      </c>
      <c r="AY131" s="16" t="s">
        <v>152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84</v>
      </c>
      <c r="BK131" s="192">
        <f>ROUND(I131*H131,2)</f>
        <v>0</v>
      </c>
      <c r="BL131" s="16" t="s">
        <v>159</v>
      </c>
      <c r="BM131" s="16" t="s">
        <v>251</v>
      </c>
    </row>
    <row r="132" spans="2:65" s="12" customFormat="1" ht="11.25">
      <c r="B132" s="193"/>
      <c r="C132" s="194"/>
      <c r="D132" s="195" t="s">
        <v>161</v>
      </c>
      <c r="E132" s="196" t="s">
        <v>19</v>
      </c>
      <c r="F132" s="197" t="s">
        <v>782</v>
      </c>
      <c r="G132" s="194"/>
      <c r="H132" s="198">
        <v>22.5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161</v>
      </c>
      <c r="AU132" s="204" t="s">
        <v>86</v>
      </c>
      <c r="AV132" s="12" t="s">
        <v>86</v>
      </c>
      <c r="AW132" s="12" t="s">
        <v>36</v>
      </c>
      <c r="AX132" s="12" t="s">
        <v>77</v>
      </c>
      <c r="AY132" s="204" t="s">
        <v>152</v>
      </c>
    </row>
    <row r="133" spans="2:65" s="12" customFormat="1" ht="11.25">
      <c r="B133" s="193"/>
      <c r="C133" s="194"/>
      <c r="D133" s="195" t="s">
        <v>161</v>
      </c>
      <c r="E133" s="196" t="s">
        <v>19</v>
      </c>
      <c r="F133" s="197" t="s">
        <v>781</v>
      </c>
      <c r="G133" s="194"/>
      <c r="H133" s="198">
        <v>42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161</v>
      </c>
      <c r="AU133" s="204" t="s">
        <v>86</v>
      </c>
      <c r="AV133" s="12" t="s">
        <v>86</v>
      </c>
      <c r="AW133" s="12" t="s">
        <v>36</v>
      </c>
      <c r="AX133" s="12" t="s">
        <v>77</v>
      </c>
      <c r="AY133" s="204" t="s">
        <v>152</v>
      </c>
    </row>
    <row r="134" spans="2:65" s="13" customFormat="1" ht="11.25">
      <c r="B134" s="205"/>
      <c r="C134" s="206"/>
      <c r="D134" s="195" t="s">
        <v>161</v>
      </c>
      <c r="E134" s="207" t="s">
        <v>19</v>
      </c>
      <c r="F134" s="208" t="s">
        <v>222</v>
      </c>
      <c r="G134" s="206"/>
      <c r="H134" s="209">
        <v>64.5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161</v>
      </c>
      <c r="AU134" s="215" t="s">
        <v>86</v>
      </c>
      <c r="AV134" s="13" t="s">
        <v>159</v>
      </c>
      <c r="AW134" s="13" t="s">
        <v>36</v>
      </c>
      <c r="AX134" s="13" t="s">
        <v>84</v>
      </c>
      <c r="AY134" s="215" t="s">
        <v>152</v>
      </c>
    </row>
    <row r="135" spans="2:65" s="1" customFormat="1" ht="16.5" customHeight="1">
      <c r="B135" s="33"/>
      <c r="C135" s="181" t="s">
        <v>252</v>
      </c>
      <c r="D135" s="181" t="s">
        <v>154</v>
      </c>
      <c r="E135" s="182" t="s">
        <v>253</v>
      </c>
      <c r="F135" s="183" t="s">
        <v>254</v>
      </c>
      <c r="G135" s="184" t="s">
        <v>157</v>
      </c>
      <c r="H135" s="185">
        <v>64.5</v>
      </c>
      <c r="I135" s="186"/>
      <c r="J135" s="187">
        <f>ROUND(I135*H135,2)</f>
        <v>0</v>
      </c>
      <c r="K135" s="183" t="s">
        <v>158</v>
      </c>
      <c r="L135" s="37"/>
      <c r="M135" s="188" t="s">
        <v>19</v>
      </c>
      <c r="N135" s="189" t="s">
        <v>48</v>
      </c>
      <c r="O135" s="59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16" t="s">
        <v>159</v>
      </c>
      <c r="AT135" s="16" t="s">
        <v>154</v>
      </c>
      <c r="AU135" s="16" t="s">
        <v>86</v>
      </c>
      <c r="AY135" s="16" t="s">
        <v>152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6" t="s">
        <v>84</v>
      </c>
      <c r="BK135" s="192">
        <f>ROUND(I135*H135,2)</f>
        <v>0</v>
      </c>
      <c r="BL135" s="16" t="s">
        <v>159</v>
      </c>
      <c r="BM135" s="16" t="s">
        <v>255</v>
      </c>
    </row>
    <row r="136" spans="2:65" s="12" customFormat="1" ht="11.25">
      <c r="B136" s="193"/>
      <c r="C136" s="194"/>
      <c r="D136" s="195" t="s">
        <v>161</v>
      </c>
      <c r="E136" s="196" t="s">
        <v>19</v>
      </c>
      <c r="F136" s="197" t="s">
        <v>782</v>
      </c>
      <c r="G136" s="194"/>
      <c r="H136" s="198">
        <v>22.5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161</v>
      </c>
      <c r="AU136" s="204" t="s">
        <v>86</v>
      </c>
      <c r="AV136" s="12" t="s">
        <v>86</v>
      </c>
      <c r="AW136" s="12" t="s">
        <v>36</v>
      </c>
      <c r="AX136" s="12" t="s">
        <v>77</v>
      </c>
      <c r="AY136" s="204" t="s">
        <v>152</v>
      </c>
    </row>
    <row r="137" spans="2:65" s="12" customFormat="1" ht="11.25">
      <c r="B137" s="193"/>
      <c r="C137" s="194"/>
      <c r="D137" s="195" t="s">
        <v>161</v>
      </c>
      <c r="E137" s="196" t="s">
        <v>19</v>
      </c>
      <c r="F137" s="197" t="s">
        <v>781</v>
      </c>
      <c r="G137" s="194"/>
      <c r="H137" s="198">
        <v>42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161</v>
      </c>
      <c r="AU137" s="204" t="s">
        <v>86</v>
      </c>
      <c r="AV137" s="12" t="s">
        <v>86</v>
      </c>
      <c r="AW137" s="12" t="s">
        <v>36</v>
      </c>
      <c r="AX137" s="12" t="s">
        <v>77</v>
      </c>
      <c r="AY137" s="204" t="s">
        <v>152</v>
      </c>
    </row>
    <row r="138" spans="2:65" s="13" customFormat="1" ht="11.25">
      <c r="B138" s="205"/>
      <c r="C138" s="206"/>
      <c r="D138" s="195" t="s">
        <v>161</v>
      </c>
      <c r="E138" s="207" t="s">
        <v>19</v>
      </c>
      <c r="F138" s="208" t="s">
        <v>222</v>
      </c>
      <c r="G138" s="206"/>
      <c r="H138" s="209">
        <v>64.5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161</v>
      </c>
      <c r="AU138" s="215" t="s">
        <v>86</v>
      </c>
      <c r="AV138" s="13" t="s">
        <v>159</v>
      </c>
      <c r="AW138" s="13" t="s">
        <v>36</v>
      </c>
      <c r="AX138" s="13" t="s">
        <v>84</v>
      </c>
      <c r="AY138" s="215" t="s">
        <v>152</v>
      </c>
    </row>
    <row r="139" spans="2:65" s="1" customFormat="1" ht="16.5" customHeight="1">
      <c r="B139" s="33"/>
      <c r="C139" s="181" t="s">
        <v>256</v>
      </c>
      <c r="D139" s="181" t="s">
        <v>154</v>
      </c>
      <c r="E139" s="182" t="s">
        <v>257</v>
      </c>
      <c r="F139" s="183" t="s">
        <v>258</v>
      </c>
      <c r="G139" s="184" t="s">
        <v>157</v>
      </c>
      <c r="H139" s="185">
        <v>64.5</v>
      </c>
      <c r="I139" s="186"/>
      <c r="J139" s="187">
        <f>ROUND(I139*H139,2)</f>
        <v>0</v>
      </c>
      <c r="K139" s="183" t="s">
        <v>158</v>
      </c>
      <c r="L139" s="37"/>
      <c r="M139" s="188" t="s">
        <v>19</v>
      </c>
      <c r="N139" s="189" t="s">
        <v>48</v>
      </c>
      <c r="O139" s="59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16" t="s">
        <v>159</v>
      </c>
      <c r="AT139" s="16" t="s">
        <v>154</v>
      </c>
      <c r="AU139" s="16" t="s">
        <v>86</v>
      </c>
      <c r="AY139" s="16" t="s">
        <v>152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6" t="s">
        <v>84</v>
      </c>
      <c r="BK139" s="192">
        <f>ROUND(I139*H139,2)</f>
        <v>0</v>
      </c>
      <c r="BL139" s="16" t="s">
        <v>159</v>
      </c>
      <c r="BM139" s="16" t="s">
        <v>259</v>
      </c>
    </row>
    <row r="140" spans="2:65" s="12" customFormat="1" ht="11.25">
      <c r="B140" s="193"/>
      <c r="C140" s="194"/>
      <c r="D140" s="195" t="s">
        <v>161</v>
      </c>
      <c r="E140" s="196" t="s">
        <v>19</v>
      </c>
      <c r="F140" s="197" t="s">
        <v>782</v>
      </c>
      <c r="G140" s="194"/>
      <c r="H140" s="198">
        <v>22.5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161</v>
      </c>
      <c r="AU140" s="204" t="s">
        <v>86</v>
      </c>
      <c r="AV140" s="12" t="s">
        <v>86</v>
      </c>
      <c r="AW140" s="12" t="s">
        <v>36</v>
      </c>
      <c r="AX140" s="12" t="s">
        <v>77</v>
      </c>
      <c r="AY140" s="204" t="s">
        <v>152</v>
      </c>
    </row>
    <row r="141" spans="2:65" s="12" customFormat="1" ht="11.25">
      <c r="B141" s="193"/>
      <c r="C141" s="194"/>
      <c r="D141" s="195" t="s">
        <v>161</v>
      </c>
      <c r="E141" s="196" t="s">
        <v>19</v>
      </c>
      <c r="F141" s="197" t="s">
        <v>781</v>
      </c>
      <c r="G141" s="194"/>
      <c r="H141" s="198">
        <v>42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161</v>
      </c>
      <c r="AU141" s="204" t="s">
        <v>86</v>
      </c>
      <c r="AV141" s="12" t="s">
        <v>86</v>
      </c>
      <c r="AW141" s="12" t="s">
        <v>36</v>
      </c>
      <c r="AX141" s="12" t="s">
        <v>77</v>
      </c>
      <c r="AY141" s="204" t="s">
        <v>152</v>
      </c>
    </row>
    <row r="142" spans="2:65" s="13" customFormat="1" ht="11.25">
      <c r="B142" s="205"/>
      <c r="C142" s="206"/>
      <c r="D142" s="195" t="s">
        <v>161</v>
      </c>
      <c r="E142" s="207" t="s">
        <v>19</v>
      </c>
      <c r="F142" s="208" t="s">
        <v>222</v>
      </c>
      <c r="G142" s="206"/>
      <c r="H142" s="209">
        <v>64.5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161</v>
      </c>
      <c r="AU142" s="215" t="s">
        <v>86</v>
      </c>
      <c r="AV142" s="13" t="s">
        <v>159</v>
      </c>
      <c r="AW142" s="13" t="s">
        <v>36</v>
      </c>
      <c r="AX142" s="13" t="s">
        <v>84</v>
      </c>
      <c r="AY142" s="215" t="s">
        <v>152</v>
      </c>
    </row>
    <row r="143" spans="2:65" s="1" customFormat="1" ht="22.5" customHeight="1">
      <c r="B143" s="33"/>
      <c r="C143" s="181" t="s">
        <v>7</v>
      </c>
      <c r="D143" s="181" t="s">
        <v>154</v>
      </c>
      <c r="E143" s="182" t="s">
        <v>260</v>
      </c>
      <c r="F143" s="183" t="s">
        <v>261</v>
      </c>
      <c r="G143" s="184" t="s">
        <v>157</v>
      </c>
      <c r="H143" s="185">
        <v>64.5</v>
      </c>
      <c r="I143" s="186"/>
      <c r="J143" s="187">
        <f>ROUND(I143*H143,2)</f>
        <v>0</v>
      </c>
      <c r="K143" s="183" t="s">
        <v>158</v>
      </c>
      <c r="L143" s="37"/>
      <c r="M143" s="188" t="s">
        <v>19</v>
      </c>
      <c r="N143" s="189" t="s">
        <v>48</v>
      </c>
      <c r="O143" s="59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AR143" s="16" t="s">
        <v>159</v>
      </c>
      <c r="AT143" s="16" t="s">
        <v>154</v>
      </c>
      <c r="AU143" s="16" t="s">
        <v>86</v>
      </c>
      <c r="AY143" s="16" t="s">
        <v>152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84</v>
      </c>
      <c r="BK143" s="192">
        <f>ROUND(I143*H143,2)</f>
        <v>0</v>
      </c>
      <c r="BL143" s="16" t="s">
        <v>159</v>
      </c>
      <c r="BM143" s="16" t="s">
        <v>262</v>
      </c>
    </row>
    <row r="144" spans="2:65" s="12" customFormat="1" ht="11.25">
      <c r="B144" s="193"/>
      <c r="C144" s="194"/>
      <c r="D144" s="195" t="s">
        <v>161</v>
      </c>
      <c r="E144" s="196" t="s">
        <v>19</v>
      </c>
      <c r="F144" s="197" t="s">
        <v>782</v>
      </c>
      <c r="G144" s="194"/>
      <c r="H144" s="198">
        <v>22.5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161</v>
      </c>
      <c r="AU144" s="204" t="s">
        <v>86</v>
      </c>
      <c r="AV144" s="12" t="s">
        <v>86</v>
      </c>
      <c r="AW144" s="12" t="s">
        <v>36</v>
      </c>
      <c r="AX144" s="12" t="s">
        <v>77</v>
      </c>
      <c r="AY144" s="204" t="s">
        <v>152</v>
      </c>
    </row>
    <row r="145" spans="2:65" s="12" customFormat="1" ht="11.25">
      <c r="B145" s="193"/>
      <c r="C145" s="194"/>
      <c r="D145" s="195" t="s">
        <v>161</v>
      </c>
      <c r="E145" s="196" t="s">
        <v>19</v>
      </c>
      <c r="F145" s="197" t="s">
        <v>781</v>
      </c>
      <c r="G145" s="194"/>
      <c r="H145" s="198">
        <v>42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161</v>
      </c>
      <c r="AU145" s="204" t="s">
        <v>86</v>
      </c>
      <c r="AV145" s="12" t="s">
        <v>86</v>
      </c>
      <c r="AW145" s="12" t="s">
        <v>36</v>
      </c>
      <c r="AX145" s="12" t="s">
        <v>77</v>
      </c>
      <c r="AY145" s="204" t="s">
        <v>152</v>
      </c>
    </row>
    <row r="146" spans="2:65" s="13" customFormat="1" ht="11.25">
      <c r="B146" s="205"/>
      <c r="C146" s="206"/>
      <c r="D146" s="195" t="s">
        <v>161</v>
      </c>
      <c r="E146" s="207" t="s">
        <v>19</v>
      </c>
      <c r="F146" s="208" t="s">
        <v>222</v>
      </c>
      <c r="G146" s="206"/>
      <c r="H146" s="209">
        <v>64.5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161</v>
      </c>
      <c r="AU146" s="215" t="s">
        <v>86</v>
      </c>
      <c r="AV146" s="13" t="s">
        <v>159</v>
      </c>
      <c r="AW146" s="13" t="s">
        <v>36</v>
      </c>
      <c r="AX146" s="13" t="s">
        <v>84</v>
      </c>
      <c r="AY146" s="215" t="s">
        <v>152</v>
      </c>
    </row>
    <row r="147" spans="2:65" s="1" customFormat="1" ht="33.75" customHeight="1">
      <c r="B147" s="33"/>
      <c r="C147" s="181" t="s">
        <v>264</v>
      </c>
      <c r="D147" s="181" t="s">
        <v>154</v>
      </c>
      <c r="E147" s="182" t="s">
        <v>265</v>
      </c>
      <c r="F147" s="183" t="s">
        <v>266</v>
      </c>
      <c r="G147" s="184" t="s">
        <v>157</v>
      </c>
      <c r="H147" s="185">
        <v>2</v>
      </c>
      <c r="I147" s="186"/>
      <c r="J147" s="187">
        <f>ROUND(I147*H147,2)</f>
        <v>0</v>
      </c>
      <c r="K147" s="183" t="s">
        <v>158</v>
      </c>
      <c r="L147" s="37"/>
      <c r="M147" s="188" t="s">
        <v>19</v>
      </c>
      <c r="N147" s="189" t="s">
        <v>48</v>
      </c>
      <c r="O147" s="59"/>
      <c r="P147" s="190">
        <f>O147*H147</f>
        <v>0</v>
      </c>
      <c r="Q147" s="190">
        <v>8.4250000000000005E-2</v>
      </c>
      <c r="R147" s="190">
        <f>Q147*H147</f>
        <v>0.16850000000000001</v>
      </c>
      <c r="S147" s="190">
        <v>0</v>
      </c>
      <c r="T147" s="191">
        <f>S147*H147</f>
        <v>0</v>
      </c>
      <c r="AR147" s="16" t="s">
        <v>159</v>
      </c>
      <c r="AT147" s="16" t="s">
        <v>154</v>
      </c>
      <c r="AU147" s="16" t="s">
        <v>86</v>
      </c>
      <c r="AY147" s="16" t="s">
        <v>152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6" t="s">
        <v>84</v>
      </c>
      <c r="BK147" s="192">
        <f>ROUND(I147*H147,2)</f>
        <v>0</v>
      </c>
      <c r="BL147" s="16" t="s">
        <v>159</v>
      </c>
      <c r="BM147" s="16" t="s">
        <v>267</v>
      </c>
    </row>
    <row r="148" spans="2:65" s="1" customFormat="1" ht="16.5" customHeight="1">
      <c r="B148" s="33"/>
      <c r="C148" s="216" t="s">
        <v>268</v>
      </c>
      <c r="D148" s="216" t="s">
        <v>230</v>
      </c>
      <c r="E148" s="217" t="s">
        <v>269</v>
      </c>
      <c r="F148" s="218" t="s">
        <v>270</v>
      </c>
      <c r="G148" s="219" t="s">
        <v>157</v>
      </c>
      <c r="H148" s="220">
        <v>2</v>
      </c>
      <c r="I148" s="221"/>
      <c r="J148" s="222">
        <f>ROUND(I148*H148,2)</f>
        <v>0</v>
      </c>
      <c r="K148" s="218" t="s">
        <v>158</v>
      </c>
      <c r="L148" s="223"/>
      <c r="M148" s="224" t="s">
        <v>19</v>
      </c>
      <c r="N148" s="225" t="s">
        <v>48</v>
      </c>
      <c r="O148" s="59"/>
      <c r="P148" s="190">
        <f>O148*H148</f>
        <v>0</v>
      </c>
      <c r="Q148" s="190">
        <v>0.13100000000000001</v>
      </c>
      <c r="R148" s="190">
        <f>Q148*H148</f>
        <v>0.26200000000000001</v>
      </c>
      <c r="S148" s="190">
        <v>0</v>
      </c>
      <c r="T148" s="191">
        <f>S148*H148</f>
        <v>0</v>
      </c>
      <c r="AR148" s="16" t="s">
        <v>233</v>
      </c>
      <c r="AT148" s="16" t="s">
        <v>230</v>
      </c>
      <c r="AU148" s="16" t="s">
        <v>86</v>
      </c>
      <c r="AY148" s="16" t="s">
        <v>152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6" t="s">
        <v>84</v>
      </c>
      <c r="BK148" s="192">
        <f>ROUND(I148*H148,2)</f>
        <v>0</v>
      </c>
      <c r="BL148" s="16" t="s">
        <v>159</v>
      </c>
      <c r="BM148" s="16" t="s">
        <v>271</v>
      </c>
    </row>
    <row r="149" spans="2:65" s="12" customFormat="1" ht="11.25">
      <c r="B149" s="193"/>
      <c r="C149" s="194"/>
      <c r="D149" s="195" t="s">
        <v>161</v>
      </c>
      <c r="E149" s="196" t="s">
        <v>19</v>
      </c>
      <c r="F149" s="197" t="s">
        <v>783</v>
      </c>
      <c r="G149" s="194"/>
      <c r="H149" s="198">
        <v>2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161</v>
      </c>
      <c r="AU149" s="204" t="s">
        <v>86</v>
      </c>
      <c r="AV149" s="12" t="s">
        <v>86</v>
      </c>
      <c r="AW149" s="12" t="s">
        <v>36</v>
      </c>
      <c r="AX149" s="12" t="s">
        <v>84</v>
      </c>
      <c r="AY149" s="204" t="s">
        <v>152</v>
      </c>
    </row>
    <row r="150" spans="2:65" s="1" customFormat="1" ht="33.75" customHeight="1">
      <c r="B150" s="33"/>
      <c r="C150" s="181" t="s">
        <v>277</v>
      </c>
      <c r="D150" s="181" t="s">
        <v>154</v>
      </c>
      <c r="E150" s="182" t="s">
        <v>278</v>
      </c>
      <c r="F150" s="183" t="s">
        <v>279</v>
      </c>
      <c r="G150" s="184" t="s">
        <v>157</v>
      </c>
      <c r="H150" s="185">
        <v>18</v>
      </c>
      <c r="I150" s="186"/>
      <c r="J150" s="187">
        <f>ROUND(I150*H150,2)</f>
        <v>0</v>
      </c>
      <c r="K150" s="183" t="s">
        <v>158</v>
      </c>
      <c r="L150" s="37"/>
      <c r="M150" s="188" t="s">
        <v>19</v>
      </c>
      <c r="N150" s="189" t="s">
        <v>48</v>
      </c>
      <c r="O150" s="59"/>
      <c r="P150" s="190">
        <f>O150*H150</f>
        <v>0</v>
      </c>
      <c r="Q150" s="190">
        <v>8.5650000000000004E-2</v>
      </c>
      <c r="R150" s="190">
        <f>Q150*H150</f>
        <v>1.5417000000000001</v>
      </c>
      <c r="S150" s="190">
        <v>0</v>
      </c>
      <c r="T150" s="191">
        <f>S150*H150</f>
        <v>0</v>
      </c>
      <c r="AR150" s="16" t="s">
        <v>159</v>
      </c>
      <c r="AT150" s="16" t="s">
        <v>154</v>
      </c>
      <c r="AU150" s="16" t="s">
        <v>86</v>
      </c>
      <c r="AY150" s="16" t="s">
        <v>152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84</v>
      </c>
      <c r="BK150" s="192">
        <f>ROUND(I150*H150,2)</f>
        <v>0</v>
      </c>
      <c r="BL150" s="16" t="s">
        <v>159</v>
      </c>
      <c r="BM150" s="16" t="s">
        <v>280</v>
      </c>
    </row>
    <row r="151" spans="2:65" s="1" customFormat="1" ht="16.5" customHeight="1">
      <c r="B151" s="33"/>
      <c r="C151" s="216" t="s">
        <v>281</v>
      </c>
      <c r="D151" s="216" t="s">
        <v>230</v>
      </c>
      <c r="E151" s="217" t="s">
        <v>282</v>
      </c>
      <c r="F151" s="218" t="s">
        <v>283</v>
      </c>
      <c r="G151" s="219" t="s">
        <v>157</v>
      </c>
      <c r="H151" s="220">
        <v>18</v>
      </c>
      <c r="I151" s="221"/>
      <c r="J151" s="222">
        <f>ROUND(I151*H151,2)</f>
        <v>0</v>
      </c>
      <c r="K151" s="218" t="s">
        <v>158</v>
      </c>
      <c r="L151" s="223"/>
      <c r="M151" s="224" t="s">
        <v>19</v>
      </c>
      <c r="N151" s="225" t="s">
        <v>48</v>
      </c>
      <c r="O151" s="59"/>
      <c r="P151" s="190">
        <f>O151*H151</f>
        <v>0</v>
      </c>
      <c r="Q151" s="190">
        <v>0.17599999999999999</v>
      </c>
      <c r="R151" s="190">
        <f>Q151*H151</f>
        <v>3.1679999999999997</v>
      </c>
      <c r="S151" s="190">
        <v>0</v>
      </c>
      <c r="T151" s="191">
        <f>S151*H151</f>
        <v>0</v>
      </c>
      <c r="AR151" s="16" t="s">
        <v>233</v>
      </c>
      <c r="AT151" s="16" t="s">
        <v>230</v>
      </c>
      <c r="AU151" s="16" t="s">
        <v>86</v>
      </c>
      <c r="AY151" s="16" t="s">
        <v>152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6" t="s">
        <v>84</v>
      </c>
      <c r="BK151" s="192">
        <f>ROUND(I151*H151,2)</f>
        <v>0</v>
      </c>
      <c r="BL151" s="16" t="s">
        <v>159</v>
      </c>
      <c r="BM151" s="16" t="s">
        <v>284</v>
      </c>
    </row>
    <row r="152" spans="2:65" s="11" customFormat="1" ht="22.9" customHeight="1">
      <c r="B152" s="165"/>
      <c r="C152" s="166"/>
      <c r="D152" s="167" t="s">
        <v>76</v>
      </c>
      <c r="E152" s="179" t="s">
        <v>293</v>
      </c>
      <c r="F152" s="179" t="s">
        <v>294</v>
      </c>
      <c r="G152" s="166"/>
      <c r="H152" s="166"/>
      <c r="I152" s="169"/>
      <c r="J152" s="180">
        <f>BK152</f>
        <v>0</v>
      </c>
      <c r="K152" s="166"/>
      <c r="L152" s="171"/>
      <c r="M152" s="172"/>
      <c r="N152" s="173"/>
      <c r="O152" s="173"/>
      <c r="P152" s="174">
        <f>SUM(P153:P162)</f>
        <v>0</v>
      </c>
      <c r="Q152" s="173"/>
      <c r="R152" s="174">
        <f>SUM(R153:R162)</f>
        <v>26.365369999999999</v>
      </c>
      <c r="S152" s="173"/>
      <c r="T152" s="175">
        <f>SUM(T153:T162)</f>
        <v>0</v>
      </c>
      <c r="AR152" s="176" t="s">
        <v>84</v>
      </c>
      <c r="AT152" s="177" t="s">
        <v>76</v>
      </c>
      <c r="AU152" s="177" t="s">
        <v>84</v>
      </c>
      <c r="AY152" s="176" t="s">
        <v>152</v>
      </c>
      <c r="BK152" s="178">
        <f>SUM(BK153:BK162)</f>
        <v>0</v>
      </c>
    </row>
    <row r="153" spans="2:65" s="1" customFormat="1" ht="16.5" customHeight="1">
      <c r="B153" s="33"/>
      <c r="C153" s="181" t="s">
        <v>323</v>
      </c>
      <c r="D153" s="181" t="s">
        <v>154</v>
      </c>
      <c r="E153" s="182" t="s">
        <v>784</v>
      </c>
      <c r="F153" s="183" t="s">
        <v>785</v>
      </c>
      <c r="G153" s="184" t="s">
        <v>291</v>
      </c>
      <c r="H153" s="185">
        <v>1</v>
      </c>
      <c r="I153" s="186"/>
      <c r="J153" s="187">
        <f t="shared" ref="J153:J162" si="0">ROUND(I153*H153,2)</f>
        <v>0</v>
      </c>
      <c r="K153" s="183" t="s">
        <v>158</v>
      </c>
      <c r="L153" s="37"/>
      <c r="M153" s="188" t="s">
        <v>19</v>
      </c>
      <c r="N153" s="189" t="s">
        <v>48</v>
      </c>
      <c r="O153" s="59"/>
      <c r="P153" s="190">
        <f t="shared" ref="P153:P162" si="1">O153*H153</f>
        <v>0</v>
      </c>
      <c r="Q153" s="190">
        <v>0</v>
      </c>
      <c r="R153" s="190">
        <f t="shared" ref="R153:R162" si="2">Q153*H153</f>
        <v>0</v>
      </c>
      <c r="S153" s="190">
        <v>0</v>
      </c>
      <c r="T153" s="191">
        <f t="shared" ref="T153:T162" si="3">S153*H153</f>
        <v>0</v>
      </c>
      <c r="AR153" s="16" t="s">
        <v>159</v>
      </c>
      <c r="AT153" s="16" t="s">
        <v>154</v>
      </c>
      <c r="AU153" s="16" t="s">
        <v>86</v>
      </c>
      <c r="AY153" s="16" t="s">
        <v>152</v>
      </c>
      <c r="BE153" s="192">
        <f t="shared" ref="BE153:BE162" si="4">IF(N153="základní",J153,0)</f>
        <v>0</v>
      </c>
      <c r="BF153" s="192">
        <f t="shared" ref="BF153:BF162" si="5">IF(N153="snížená",J153,0)</f>
        <v>0</v>
      </c>
      <c r="BG153" s="192">
        <f t="shared" ref="BG153:BG162" si="6">IF(N153="zákl. přenesená",J153,0)</f>
        <v>0</v>
      </c>
      <c r="BH153" s="192">
        <f t="shared" ref="BH153:BH162" si="7">IF(N153="sníž. přenesená",J153,0)</f>
        <v>0</v>
      </c>
      <c r="BI153" s="192">
        <f t="shared" ref="BI153:BI162" si="8">IF(N153="nulová",J153,0)</f>
        <v>0</v>
      </c>
      <c r="BJ153" s="16" t="s">
        <v>84</v>
      </c>
      <c r="BK153" s="192">
        <f t="shared" ref="BK153:BK162" si="9">ROUND(I153*H153,2)</f>
        <v>0</v>
      </c>
      <c r="BL153" s="16" t="s">
        <v>159</v>
      </c>
      <c r="BM153" s="16" t="s">
        <v>786</v>
      </c>
    </row>
    <row r="154" spans="2:65" s="1" customFormat="1" ht="16.5" customHeight="1">
      <c r="B154" s="33"/>
      <c r="C154" s="216" t="s">
        <v>303</v>
      </c>
      <c r="D154" s="216" t="s">
        <v>230</v>
      </c>
      <c r="E154" s="217" t="s">
        <v>787</v>
      </c>
      <c r="F154" s="218" t="s">
        <v>788</v>
      </c>
      <c r="G154" s="219" t="s">
        <v>291</v>
      </c>
      <c r="H154" s="220">
        <v>1</v>
      </c>
      <c r="I154" s="221"/>
      <c r="J154" s="222">
        <f t="shared" si="0"/>
        <v>0</v>
      </c>
      <c r="K154" s="218" t="s">
        <v>158</v>
      </c>
      <c r="L154" s="223"/>
      <c r="M154" s="224" t="s">
        <v>19</v>
      </c>
      <c r="N154" s="225" t="s">
        <v>48</v>
      </c>
      <c r="O154" s="59"/>
      <c r="P154" s="190">
        <f t="shared" si="1"/>
        <v>0</v>
      </c>
      <c r="Q154" s="190">
        <v>8.9999999999999993E-3</v>
      </c>
      <c r="R154" s="190">
        <f t="shared" si="2"/>
        <v>8.9999999999999993E-3</v>
      </c>
      <c r="S154" s="190">
        <v>0</v>
      </c>
      <c r="T154" s="191">
        <f t="shared" si="3"/>
        <v>0</v>
      </c>
      <c r="AR154" s="16" t="s">
        <v>233</v>
      </c>
      <c r="AT154" s="16" t="s">
        <v>230</v>
      </c>
      <c r="AU154" s="16" t="s">
        <v>86</v>
      </c>
      <c r="AY154" s="16" t="s">
        <v>152</v>
      </c>
      <c r="BE154" s="192">
        <f t="shared" si="4"/>
        <v>0</v>
      </c>
      <c r="BF154" s="192">
        <f t="shared" si="5"/>
        <v>0</v>
      </c>
      <c r="BG154" s="192">
        <f t="shared" si="6"/>
        <v>0</v>
      </c>
      <c r="BH154" s="192">
        <f t="shared" si="7"/>
        <v>0</v>
      </c>
      <c r="BI154" s="192">
        <f t="shared" si="8"/>
        <v>0</v>
      </c>
      <c r="BJ154" s="16" t="s">
        <v>84</v>
      </c>
      <c r="BK154" s="192">
        <f t="shared" si="9"/>
        <v>0</v>
      </c>
      <c r="BL154" s="16" t="s">
        <v>159</v>
      </c>
      <c r="BM154" s="16" t="s">
        <v>789</v>
      </c>
    </row>
    <row r="155" spans="2:65" s="1" customFormat="1" ht="16.5" customHeight="1">
      <c r="B155" s="33"/>
      <c r="C155" s="181" t="s">
        <v>307</v>
      </c>
      <c r="D155" s="181" t="s">
        <v>154</v>
      </c>
      <c r="E155" s="182" t="s">
        <v>320</v>
      </c>
      <c r="F155" s="183" t="s">
        <v>321</v>
      </c>
      <c r="G155" s="184" t="s">
        <v>291</v>
      </c>
      <c r="H155" s="185">
        <v>1</v>
      </c>
      <c r="I155" s="186"/>
      <c r="J155" s="187">
        <f t="shared" si="0"/>
        <v>0</v>
      </c>
      <c r="K155" s="183" t="s">
        <v>158</v>
      </c>
      <c r="L155" s="37"/>
      <c r="M155" s="188" t="s">
        <v>19</v>
      </c>
      <c r="N155" s="189" t="s">
        <v>48</v>
      </c>
      <c r="O155" s="59"/>
      <c r="P155" s="190">
        <f t="shared" si="1"/>
        <v>0</v>
      </c>
      <c r="Q155" s="190">
        <v>0.10940999999999999</v>
      </c>
      <c r="R155" s="190">
        <f t="shared" si="2"/>
        <v>0.10940999999999999</v>
      </c>
      <c r="S155" s="190">
        <v>0</v>
      </c>
      <c r="T155" s="191">
        <f t="shared" si="3"/>
        <v>0</v>
      </c>
      <c r="AR155" s="16" t="s">
        <v>159</v>
      </c>
      <c r="AT155" s="16" t="s">
        <v>154</v>
      </c>
      <c r="AU155" s="16" t="s">
        <v>86</v>
      </c>
      <c r="AY155" s="16" t="s">
        <v>152</v>
      </c>
      <c r="BE155" s="192">
        <f t="shared" si="4"/>
        <v>0</v>
      </c>
      <c r="BF155" s="192">
        <f t="shared" si="5"/>
        <v>0</v>
      </c>
      <c r="BG155" s="192">
        <f t="shared" si="6"/>
        <v>0</v>
      </c>
      <c r="BH155" s="192">
        <f t="shared" si="7"/>
        <v>0</v>
      </c>
      <c r="BI155" s="192">
        <f t="shared" si="8"/>
        <v>0</v>
      </c>
      <c r="BJ155" s="16" t="s">
        <v>84</v>
      </c>
      <c r="BK155" s="192">
        <f t="shared" si="9"/>
        <v>0</v>
      </c>
      <c r="BL155" s="16" t="s">
        <v>159</v>
      </c>
      <c r="BM155" s="16" t="s">
        <v>790</v>
      </c>
    </row>
    <row r="156" spans="2:65" s="1" customFormat="1" ht="16.5" customHeight="1">
      <c r="B156" s="33"/>
      <c r="C156" s="216" t="s">
        <v>311</v>
      </c>
      <c r="D156" s="216" t="s">
        <v>230</v>
      </c>
      <c r="E156" s="217" t="s">
        <v>324</v>
      </c>
      <c r="F156" s="218" t="s">
        <v>325</v>
      </c>
      <c r="G156" s="219" t="s">
        <v>291</v>
      </c>
      <c r="H156" s="220">
        <v>1</v>
      </c>
      <c r="I156" s="221"/>
      <c r="J156" s="222">
        <f t="shared" si="0"/>
        <v>0</v>
      </c>
      <c r="K156" s="218" t="s">
        <v>158</v>
      </c>
      <c r="L156" s="223"/>
      <c r="M156" s="224" t="s">
        <v>19</v>
      </c>
      <c r="N156" s="225" t="s">
        <v>48</v>
      </c>
      <c r="O156" s="59"/>
      <c r="P156" s="190">
        <f t="shared" si="1"/>
        <v>0</v>
      </c>
      <c r="Q156" s="190">
        <v>6.4999999999999997E-3</v>
      </c>
      <c r="R156" s="190">
        <f t="shared" si="2"/>
        <v>6.4999999999999997E-3</v>
      </c>
      <c r="S156" s="190">
        <v>0</v>
      </c>
      <c r="T156" s="191">
        <f t="shared" si="3"/>
        <v>0</v>
      </c>
      <c r="AR156" s="16" t="s">
        <v>233</v>
      </c>
      <c r="AT156" s="16" t="s">
        <v>230</v>
      </c>
      <c r="AU156" s="16" t="s">
        <v>86</v>
      </c>
      <c r="AY156" s="16" t="s">
        <v>152</v>
      </c>
      <c r="BE156" s="192">
        <f t="shared" si="4"/>
        <v>0</v>
      </c>
      <c r="BF156" s="192">
        <f t="shared" si="5"/>
        <v>0</v>
      </c>
      <c r="BG156" s="192">
        <f t="shared" si="6"/>
        <v>0</v>
      </c>
      <c r="BH156" s="192">
        <f t="shared" si="7"/>
        <v>0</v>
      </c>
      <c r="BI156" s="192">
        <f t="shared" si="8"/>
        <v>0</v>
      </c>
      <c r="BJ156" s="16" t="s">
        <v>84</v>
      </c>
      <c r="BK156" s="192">
        <f t="shared" si="9"/>
        <v>0</v>
      </c>
      <c r="BL156" s="16" t="s">
        <v>159</v>
      </c>
      <c r="BM156" s="16" t="s">
        <v>791</v>
      </c>
    </row>
    <row r="157" spans="2:65" s="1" customFormat="1" ht="22.5" customHeight="1">
      <c r="B157" s="33"/>
      <c r="C157" s="181" t="s">
        <v>331</v>
      </c>
      <c r="D157" s="181" t="s">
        <v>154</v>
      </c>
      <c r="E157" s="182" t="s">
        <v>332</v>
      </c>
      <c r="F157" s="183" t="s">
        <v>333</v>
      </c>
      <c r="G157" s="184" t="s">
        <v>176</v>
      </c>
      <c r="H157" s="185">
        <v>102</v>
      </c>
      <c r="I157" s="186"/>
      <c r="J157" s="187">
        <f t="shared" si="0"/>
        <v>0</v>
      </c>
      <c r="K157" s="183" t="s">
        <v>158</v>
      </c>
      <c r="L157" s="37"/>
      <c r="M157" s="188" t="s">
        <v>19</v>
      </c>
      <c r="N157" s="189" t="s">
        <v>48</v>
      </c>
      <c r="O157" s="59"/>
      <c r="P157" s="190">
        <f t="shared" si="1"/>
        <v>0</v>
      </c>
      <c r="Q157" s="190">
        <v>0.15540000000000001</v>
      </c>
      <c r="R157" s="190">
        <f t="shared" si="2"/>
        <v>15.850800000000001</v>
      </c>
      <c r="S157" s="190">
        <v>0</v>
      </c>
      <c r="T157" s="191">
        <f t="shared" si="3"/>
        <v>0</v>
      </c>
      <c r="AR157" s="16" t="s">
        <v>159</v>
      </c>
      <c r="AT157" s="16" t="s">
        <v>154</v>
      </c>
      <c r="AU157" s="16" t="s">
        <v>86</v>
      </c>
      <c r="AY157" s="16" t="s">
        <v>152</v>
      </c>
      <c r="BE157" s="192">
        <f t="shared" si="4"/>
        <v>0</v>
      </c>
      <c r="BF157" s="192">
        <f t="shared" si="5"/>
        <v>0</v>
      </c>
      <c r="BG157" s="192">
        <f t="shared" si="6"/>
        <v>0</v>
      </c>
      <c r="BH157" s="192">
        <f t="shared" si="7"/>
        <v>0</v>
      </c>
      <c r="BI157" s="192">
        <f t="shared" si="8"/>
        <v>0</v>
      </c>
      <c r="BJ157" s="16" t="s">
        <v>84</v>
      </c>
      <c r="BK157" s="192">
        <f t="shared" si="9"/>
        <v>0</v>
      </c>
      <c r="BL157" s="16" t="s">
        <v>159</v>
      </c>
      <c r="BM157" s="16" t="s">
        <v>334</v>
      </c>
    </row>
    <row r="158" spans="2:65" s="1" customFormat="1" ht="16.5" customHeight="1">
      <c r="B158" s="33"/>
      <c r="C158" s="216" t="s">
        <v>335</v>
      </c>
      <c r="D158" s="216" t="s">
        <v>230</v>
      </c>
      <c r="E158" s="217" t="s">
        <v>336</v>
      </c>
      <c r="F158" s="218" t="s">
        <v>337</v>
      </c>
      <c r="G158" s="219" t="s">
        <v>176</v>
      </c>
      <c r="H158" s="220">
        <v>102</v>
      </c>
      <c r="I158" s="221"/>
      <c r="J158" s="222">
        <f t="shared" si="0"/>
        <v>0</v>
      </c>
      <c r="K158" s="218" t="s">
        <v>158</v>
      </c>
      <c r="L158" s="223"/>
      <c r="M158" s="224" t="s">
        <v>19</v>
      </c>
      <c r="N158" s="225" t="s">
        <v>48</v>
      </c>
      <c r="O158" s="59"/>
      <c r="P158" s="190">
        <f t="shared" si="1"/>
        <v>0</v>
      </c>
      <c r="Q158" s="190">
        <v>8.1000000000000003E-2</v>
      </c>
      <c r="R158" s="190">
        <f t="shared" si="2"/>
        <v>8.2620000000000005</v>
      </c>
      <c r="S158" s="190">
        <v>0</v>
      </c>
      <c r="T158" s="191">
        <f t="shared" si="3"/>
        <v>0</v>
      </c>
      <c r="AR158" s="16" t="s">
        <v>233</v>
      </c>
      <c r="AT158" s="16" t="s">
        <v>230</v>
      </c>
      <c r="AU158" s="16" t="s">
        <v>86</v>
      </c>
      <c r="AY158" s="16" t="s">
        <v>152</v>
      </c>
      <c r="BE158" s="192">
        <f t="shared" si="4"/>
        <v>0</v>
      </c>
      <c r="BF158" s="192">
        <f t="shared" si="5"/>
        <v>0</v>
      </c>
      <c r="BG158" s="192">
        <f t="shared" si="6"/>
        <v>0</v>
      </c>
      <c r="BH158" s="192">
        <f t="shared" si="7"/>
        <v>0</v>
      </c>
      <c r="BI158" s="192">
        <f t="shared" si="8"/>
        <v>0</v>
      </c>
      <c r="BJ158" s="16" t="s">
        <v>84</v>
      </c>
      <c r="BK158" s="192">
        <f t="shared" si="9"/>
        <v>0</v>
      </c>
      <c r="BL158" s="16" t="s">
        <v>159</v>
      </c>
      <c r="BM158" s="16" t="s">
        <v>338</v>
      </c>
    </row>
    <row r="159" spans="2:65" s="1" customFormat="1" ht="22.5" customHeight="1">
      <c r="B159" s="33"/>
      <c r="C159" s="181" t="s">
        <v>339</v>
      </c>
      <c r="D159" s="181" t="s">
        <v>154</v>
      </c>
      <c r="E159" s="182" t="s">
        <v>340</v>
      </c>
      <c r="F159" s="183" t="s">
        <v>341</v>
      </c>
      <c r="G159" s="184" t="s">
        <v>176</v>
      </c>
      <c r="H159" s="185">
        <v>12</v>
      </c>
      <c r="I159" s="186"/>
      <c r="J159" s="187">
        <f t="shared" si="0"/>
        <v>0</v>
      </c>
      <c r="K159" s="183" t="s">
        <v>158</v>
      </c>
      <c r="L159" s="37"/>
      <c r="M159" s="188" t="s">
        <v>19</v>
      </c>
      <c r="N159" s="189" t="s">
        <v>48</v>
      </c>
      <c r="O159" s="59"/>
      <c r="P159" s="190">
        <f t="shared" si="1"/>
        <v>0</v>
      </c>
      <c r="Q159" s="190">
        <v>0.1295</v>
      </c>
      <c r="R159" s="190">
        <f t="shared" si="2"/>
        <v>1.554</v>
      </c>
      <c r="S159" s="190">
        <v>0</v>
      </c>
      <c r="T159" s="191">
        <f t="shared" si="3"/>
        <v>0</v>
      </c>
      <c r="AR159" s="16" t="s">
        <v>159</v>
      </c>
      <c r="AT159" s="16" t="s">
        <v>154</v>
      </c>
      <c r="AU159" s="16" t="s">
        <v>86</v>
      </c>
      <c r="AY159" s="16" t="s">
        <v>152</v>
      </c>
      <c r="BE159" s="192">
        <f t="shared" si="4"/>
        <v>0</v>
      </c>
      <c r="BF159" s="192">
        <f t="shared" si="5"/>
        <v>0</v>
      </c>
      <c r="BG159" s="192">
        <f t="shared" si="6"/>
        <v>0</v>
      </c>
      <c r="BH159" s="192">
        <f t="shared" si="7"/>
        <v>0</v>
      </c>
      <c r="BI159" s="192">
        <f t="shared" si="8"/>
        <v>0</v>
      </c>
      <c r="BJ159" s="16" t="s">
        <v>84</v>
      </c>
      <c r="BK159" s="192">
        <f t="shared" si="9"/>
        <v>0</v>
      </c>
      <c r="BL159" s="16" t="s">
        <v>159</v>
      </c>
      <c r="BM159" s="16" t="s">
        <v>342</v>
      </c>
    </row>
    <row r="160" spans="2:65" s="1" customFormat="1" ht="16.5" customHeight="1">
      <c r="B160" s="33"/>
      <c r="C160" s="216" t="s">
        <v>343</v>
      </c>
      <c r="D160" s="216" t="s">
        <v>230</v>
      </c>
      <c r="E160" s="217" t="s">
        <v>344</v>
      </c>
      <c r="F160" s="218" t="s">
        <v>345</v>
      </c>
      <c r="G160" s="219" t="s">
        <v>176</v>
      </c>
      <c r="H160" s="220">
        <v>12</v>
      </c>
      <c r="I160" s="221"/>
      <c r="J160" s="222">
        <f t="shared" si="0"/>
        <v>0</v>
      </c>
      <c r="K160" s="218" t="s">
        <v>158</v>
      </c>
      <c r="L160" s="223"/>
      <c r="M160" s="224" t="s">
        <v>19</v>
      </c>
      <c r="N160" s="225" t="s">
        <v>48</v>
      </c>
      <c r="O160" s="59"/>
      <c r="P160" s="190">
        <f t="shared" si="1"/>
        <v>0</v>
      </c>
      <c r="Q160" s="190">
        <v>4.4999999999999998E-2</v>
      </c>
      <c r="R160" s="190">
        <f t="shared" si="2"/>
        <v>0.54</v>
      </c>
      <c r="S160" s="190">
        <v>0</v>
      </c>
      <c r="T160" s="191">
        <f t="shared" si="3"/>
        <v>0</v>
      </c>
      <c r="AR160" s="16" t="s">
        <v>233</v>
      </c>
      <c r="AT160" s="16" t="s">
        <v>230</v>
      </c>
      <c r="AU160" s="16" t="s">
        <v>86</v>
      </c>
      <c r="AY160" s="16" t="s">
        <v>152</v>
      </c>
      <c r="BE160" s="192">
        <f t="shared" si="4"/>
        <v>0</v>
      </c>
      <c r="BF160" s="192">
        <f t="shared" si="5"/>
        <v>0</v>
      </c>
      <c r="BG160" s="192">
        <f t="shared" si="6"/>
        <v>0</v>
      </c>
      <c r="BH160" s="192">
        <f t="shared" si="7"/>
        <v>0</v>
      </c>
      <c r="BI160" s="192">
        <f t="shared" si="8"/>
        <v>0</v>
      </c>
      <c r="BJ160" s="16" t="s">
        <v>84</v>
      </c>
      <c r="BK160" s="192">
        <f t="shared" si="9"/>
        <v>0</v>
      </c>
      <c r="BL160" s="16" t="s">
        <v>159</v>
      </c>
      <c r="BM160" s="16" t="s">
        <v>346</v>
      </c>
    </row>
    <row r="161" spans="2:65" s="1" customFormat="1" ht="22.5" customHeight="1">
      <c r="B161" s="33"/>
      <c r="C161" s="181" t="s">
        <v>293</v>
      </c>
      <c r="D161" s="181" t="s">
        <v>154</v>
      </c>
      <c r="E161" s="182" t="s">
        <v>347</v>
      </c>
      <c r="F161" s="183" t="s">
        <v>348</v>
      </c>
      <c r="G161" s="184" t="s">
        <v>176</v>
      </c>
      <c r="H161" s="185">
        <v>99</v>
      </c>
      <c r="I161" s="186"/>
      <c r="J161" s="187">
        <f t="shared" si="0"/>
        <v>0</v>
      </c>
      <c r="K161" s="183" t="s">
        <v>158</v>
      </c>
      <c r="L161" s="37"/>
      <c r="M161" s="188" t="s">
        <v>19</v>
      </c>
      <c r="N161" s="189" t="s">
        <v>48</v>
      </c>
      <c r="O161" s="59"/>
      <c r="P161" s="190">
        <f t="shared" si="1"/>
        <v>0</v>
      </c>
      <c r="Q161" s="190">
        <v>3.4000000000000002E-4</v>
      </c>
      <c r="R161" s="190">
        <f t="shared" si="2"/>
        <v>3.3660000000000002E-2</v>
      </c>
      <c r="S161" s="190">
        <v>0</v>
      </c>
      <c r="T161" s="191">
        <f t="shared" si="3"/>
        <v>0</v>
      </c>
      <c r="AR161" s="16" t="s">
        <v>159</v>
      </c>
      <c r="AT161" s="16" t="s">
        <v>154</v>
      </c>
      <c r="AU161" s="16" t="s">
        <v>86</v>
      </c>
      <c r="AY161" s="16" t="s">
        <v>152</v>
      </c>
      <c r="BE161" s="192">
        <f t="shared" si="4"/>
        <v>0</v>
      </c>
      <c r="BF161" s="192">
        <f t="shared" si="5"/>
        <v>0</v>
      </c>
      <c r="BG161" s="192">
        <f t="shared" si="6"/>
        <v>0</v>
      </c>
      <c r="BH161" s="192">
        <f t="shared" si="7"/>
        <v>0</v>
      </c>
      <c r="BI161" s="192">
        <f t="shared" si="8"/>
        <v>0</v>
      </c>
      <c r="BJ161" s="16" t="s">
        <v>84</v>
      </c>
      <c r="BK161" s="192">
        <f t="shared" si="9"/>
        <v>0</v>
      </c>
      <c r="BL161" s="16" t="s">
        <v>159</v>
      </c>
      <c r="BM161" s="16" t="s">
        <v>349</v>
      </c>
    </row>
    <row r="162" spans="2:65" s="1" customFormat="1" ht="16.5" customHeight="1">
      <c r="B162" s="33"/>
      <c r="C162" s="181" t="s">
        <v>233</v>
      </c>
      <c r="D162" s="181" t="s">
        <v>154</v>
      </c>
      <c r="E162" s="182" t="s">
        <v>350</v>
      </c>
      <c r="F162" s="183" t="s">
        <v>351</v>
      </c>
      <c r="G162" s="184" t="s">
        <v>176</v>
      </c>
      <c r="H162" s="185">
        <v>99</v>
      </c>
      <c r="I162" s="186"/>
      <c r="J162" s="187">
        <f t="shared" si="0"/>
        <v>0</v>
      </c>
      <c r="K162" s="183" t="s">
        <v>158</v>
      </c>
      <c r="L162" s="37"/>
      <c r="M162" s="188" t="s">
        <v>19</v>
      </c>
      <c r="N162" s="189" t="s">
        <v>48</v>
      </c>
      <c r="O162" s="59"/>
      <c r="P162" s="190">
        <f t="shared" si="1"/>
        <v>0</v>
      </c>
      <c r="Q162" s="190">
        <v>0</v>
      </c>
      <c r="R162" s="190">
        <f t="shared" si="2"/>
        <v>0</v>
      </c>
      <c r="S162" s="190">
        <v>0</v>
      </c>
      <c r="T162" s="191">
        <f t="shared" si="3"/>
        <v>0</v>
      </c>
      <c r="AR162" s="16" t="s">
        <v>159</v>
      </c>
      <c r="AT162" s="16" t="s">
        <v>154</v>
      </c>
      <c r="AU162" s="16" t="s">
        <v>86</v>
      </c>
      <c r="AY162" s="16" t="s">
        <v>152</v>
      </c>
      <c r="BE162" s="192">
        <f t="shared" si="4"/>
        <v>0</v>
      </c>
      <c r="BF162" s="192">
        <f t="shared" si="5"/>
        <v>0</v>
      </c>
      <c r="BG162" s="192">
        <f t="shared" si="6"/>
        <v>0</v>
      </c>
      <c r="BH162" s="192">
        <f t="shared" si="7"/>
        <v>0</v>
      </c>
      <c r="BI162" s="192">
        <f t="shared" si="8"/>
        <v>0</v>
      </c>
      <c r="BJ162" s="16" t="s">
        <v>84</v>
      </c>
      <c r="BK162" s="192">
        <f t="shared" si="9"/>
        <v>0</v>
      </c>
      <c r="BL162" s="16" t="s">
        <v>159</v>
      </c>
      <c r="BM162" s="16" t="s">
        <v>352</v>
      </c>
    </row>
    <row r="163" spans="2:65" s="11" customFormat="1" ht="22.9" customHeight="1">
      <c r="B163" s="165"/>
      <c r="C163" s="166"/>
      <c r="D163" s="167" t="s">
        <v>76</v>
      </c>
      <c r="E163" s="179" t="s">
        <v>357</v>
      </c>
      <c r="F163" s="179" t="s">
        <v>358</v>
      </c>
      <c r="G163" s="166"/>
      <c r="H163" s="166"/>
      <c r="I163" s="169"/>
      <c r="J163" s="180">
        <f>BK163</f>
        <v>0</v>
      </c>
      <c r="K163" s="166"/>
      <c r="L163" s="171"/>
      <c r="M163" s="172"/>
      <c r="N163" s="173"/>
      <c r="O163" s="173"/>
      <c r="P163" s="174">
        <f>SUM(P164:P170)</f>
        <v>0</v>
      </c>
      <c r="Q163" s="173"/>
      <c r="R163" s="174">
        <f>SUM(R164:R170)</f>
        <v>0</v>
      </c>
      <c r="S163" s="173"/>
      <c r="T163" s="175">
        <f>SUM(T164:T170)</f>
        <v>0</v>
      </c>
      <c r="AR163" s="176" t="s">
        <v>84</v>
      </c>
      <c r="AT163" s="177" t="s">
        <v>76</v>
      </c>
      <c r="AU163" s="177" t="s">
        <v>84</v>
      </c>
      <c r="AY163" s="176" t="s">
        <v>152</v>
      </c>
      <c r="BK163" s="178">
        <f>SUM(BK164:BK170)</f>
        <v>0</v>
      </c>
    </row>
    <row r="164" spans="2:65" s="1" customFormat="1" ht="16.5" customHeight="1">
      <c r="B164" s="33"/>
      <c r="C164" s="181" t="s">
        <v>438</v>
      </c>
      <c r="D164" s="181" t="s">
        <v>154</v>
      </c>
      <c r="E164" s="182" t="s">
        <v>360</v>
      </c>
      <c r="F164" s="183" t="s">
        <v>361</v>
      </c>
      <c r="G164" s="184" t="s">
        <v>209</v>
      </c>
      <c r="H164" s="185">
        <v>46.95</v>
      </c>
      <c r="I164" s="186"/>
      <c r="J164" s="187">
        <f>ROUND(I164*H164,2)</f>
        <v>0</v>
      </c>
      <c r="K164" s="183" t="s">
        <v>158</v>
      </c>
      <c r="L164" s="37"/>
      <c r="M164" s="188" t="s">
        <v>19</v>
      </c>
      <c r="N164" s="189" t="s">
        <v>48</v>
      </c>
      <c r="O164" s="59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16" t="s">
        <v>159</v>
      </c>
      <c r="AT164" s="16" t="s">
        <v>154</v>
      </c>
      <c r="AU164" s="16" t="s">
        <v>86</v>
      </c>
      <c r="AY164" s="16" t="s">
        <v>152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6" t="s">
        <v>84</v>
      </c>
      <c r="BK164" s="192">
        <f>ROUND(I164*H164,2)</f>
        <v>0</v>
      </c>
      <c r="BL164" s="16" t="s">
        <v>159</v>
      </c>
      <c r="BM164" s="16" t="s">
        <v>792</v>
      </c>
    </row>
    <row r="165" spans="2:65" s="1" customFormat="1" ht="22.5" customHeight="1">
      <c r="B165" s="33"/>
      <c r="C165" s="181" t="s">
        <v>295</v>
      </c>
      <c r="D165" s="181" t="s">
        <v>154</v>
      </c>
      <c r="E165" s="182" t="s">
        <v>364</v>
      </c>
      <c r="F165" s="183" t="s">
        <v>365</v>
      </c>
      <c r="G165" s="184" t="s">
        <v>209</v>
      </c>
      <c r="H165" s="185">
        <v>375.6</v>
      </c>
      <c r="I165" s="186"/>
      <c r="J165" s="187">
        <f>ROUND(I165*H165,2)</f>
        <v>0</v>
      </c>
      <c r="K165" s="183" t="s">
        <v>158</v>
      </c>
      <c r="L165" s="37"/>
      <c r="M165" s="188" t="s">
        <v>19</v>
      </c>
      <c r="N165" s="189" t="s">
        <v>48</v>
      </c>
      <c r="O165" s="59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AR165" s="16" t="s">
        <v>159</v>
      </c>
      <c r="AT165" s="16" t="s">
        <v>154</v>
      </c>
      <c r="AU165" s="16" t="s">
        <v>86</v>
      </c>
      <c r="AY165" s="16" t="s">
        <v>152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6" t="s">
        <v>84</v>
      </c>
      <c r="BK165" s="192">
        <f>ROUND(I165*H165,2)</f>
        <v>0</v>
      </c>
      <c r="BL165" s="16" t="s">
        <v>159</v>
      </c>
      <c r="BM165" s="16" t="s">
        <v>793</v>
      </c>
    </row>
    <row r="166" spans="2:65" s="12" customFormat="1" ht="11.25">
      <c r="B166" s="193"/>
      <c r="C166" s="194"/>
      <c r="D166" s="195" t="s">
        <v>161</v>
      </c>
      <c r="E166" s="194"/>
      <c r="F166" s="197" t="s">
        <v>794</v>
      </c>
      <c r="G166" s="194"/>
      <c r="H166" s="198">
        <v>375.6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161</v>
      </c>
      <c r="AU166" s="204" t="s">
        <v>86</v>
      </c>
      <c r="AV166" s="12" t="s">
        <v>86</v>
      </c>
      <c r="AW166" s="12" t="s">
        <v>4</v>
      </c>
      <c r="AX166" s="12" t="s">
        <v>84</v>
      </c>
      <c r="AY166" s="204" t="s">
        <v>152</v>
      </c>
    </row>
    <row r="167" spans="2:65" s="1" customFormat="1" ht="22.5" customHeight="1">
      <c r="B167" s="33"/>
      <c r="C167" s="181" t="s">
        <v>383</v>
      </c>
      <c r="D167" s="181" t="s">
        <v>154</v>
      </c>
      <c r="E167" s="182" t="s">
        <v>369</v>
      </c>
      <c r="F167" s="183" t="s">
        <v>370</v>
      </c>
      <c r="G167" s="184" t="s">
        <v>209</v>
      </c>
      <c r="H167" s="185">
        <v>19.91</v>
      </c>
      <c r="I167" s="186"/>
      <c r="J167" s="187">
        <f>ROUND(I167*H167,2)</f>
        <v>0</v>
      </c>
      <c r="K167" s="183" t="s">
        <v>158</v>
      </c>
      <c r="L167" s="37"/>
      <c r="M167" s="188" t="s">
        <v>19</v>
      </c>
      <c r="N167" s="189" t="s">
        <v>48</v>
      </c>
      <c r="O167" s="59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16" t="s">
        <v>159</v>
      </c>
      <c r="AT167" s="16" t="s">
        <v>154</v>
      </c>
      <c r="AU167" s="16" t="s">
        <v>86</v>
      </c>
      <c r="AY167" s="16" t="s">
        <v>152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6" t="s">
        <v>84</v>
      </c>
      <c r="BK167" s="192">
        <f>ROUND(I167*H167,2)</f>
        <v>0</v>
      </c>
      <c r="BL167" s="16" t="s">
        <v>159</v>
      </c>
      <c r="BM167" s="16" t="s">
        <v>795</v>
      </c>
    </row>
    <row r="168" spans="2:65" s="12" customFormat="1" ht="11.25">
      <c r="B168" s="193"/>
      <c r="C168" s="194"/>
      <c r="D168" s="195" t="s">
        <v>161</v>
      </c>
      <c r="E168" s="196" t="s">
        <v>19</v>
      </c>
      <c r="F168" s="197" t="s">
        <v>796</v>
      </c>
      <c r="G168" s="194"/>
      <c r="H168" s="198">
        <v>19.91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161</v>
      </c>
      <c r="AU168" s="204" t="s">
        <v>86</v>
      </c>
      <c r="AV168" s="12" t="s">
        <v>86</v>
      </c>
      <c r="AW168" s="12" t="s">
        <v>36</v>
      </c>
      <c r="AX168" s="12" t="s">
        <v>84</v>
      </c>
      <c r="AY168" s="204" t="s">
        <v>152</v>
      </c>
    </row>
    <row r="169" spans="2:65" s="1" customFormat="1" ht="22.5" customHeight="1">
      <c r="B169" s="33"/>
      <c r="C169" s="181" t="s">
        <v>299</v>
      </c>
      <c r="D169" s="181" t="s">
        <v>154</v>
      </c>
      <c r="E169" s="182" t="s">
        <v>374</v>
      </c>
      <c r="F169" s="183" t="s">
        <v>375</v>
      </c>
      <c r="G169" s="184" t="s">
        <v>209</v>
      </c>
      <c r="H169" s="185">
        <v>7.9</v>
      </c>
      <c r="I169" s="186"/>
      <c r="J169" s="187">
        <f>ROUND(I169*H169,2)</f>
        <v>0</v>
      </c>
      <c r="K169" s="183" t="s">
        <v>158</v>
      </c>
      <c r="L169" s="37"/>
      <c r="M169" s="188" t="s">
        <v>19</v>
      </c>
      <c r="N169" s="189" t="s">
        <v>48</v>
      </c>
      <c r="O169" s="59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AR169" s="16" t="s">
        <v>159</v>
      </c>
      <c r="AT169" s="16" t="s">
        <v>154</v>
      </c>
      <c r="AU169" s="16" t="s">
        <v>86</v>
      </c>
      <c r="AY169" s="16" t="s">
        <v>152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6" t="s">
        <v>84</v>
      </c>
      <c r="BK169" s="192">
        <f>ROUND(I169*H169,2)</f>
        <v>0</v>
      </c>
      <c r="BL169" s="16" t="s">
        <v>159</v>
      </c>
      <c r="BM169" s="16" t="s">
        <v>797</v>
      </c>
    </row>
    <row r="170" spans="2:65" s="1" customFormat="1" ht="22.5" customHeight="1">
      <c r="B170" s="33"/>
      <c r="C170" s="181" t="s">
        <v>387</v>
      </c>
      <c r="D170" s="181" t="s">
        <v>154</v>
      </c>
      <c r="E170" s="182" t="s">
        <v>378</v>
      </c>
      <c r="F170" s="183" t="s">
        <v>208</v>
      </c>
      <c r="G170" s="184" t="s">
        <v>209</v>
      </c>
      <c r="H170" s="185">
        <v>19.14</v>
      </c>
      <c r="I170" s="186"/>
      <c r="J170" s="187">
        <f>ROUND(I170*H170,2)</f>
        <v>0</v>
      </c>
      <c r="K170" s="183" t="s">
        <v>158</v>
      </c>
      <c r="L170" s="37"/>
      <c r="M170" s="188" t="s">
        <v>19</v>
      </c>
      <c r="N170" s="189" t="s">
        <v>48</v>
      </c>
      <c r="O170" s="59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16" t="s">
        <v>159</v>
      </c>
      <c r="AT170" s="16" t="s">
        <v>154</v>
      </c>
      <c r="AU170" s="16" t="s">
        <v>86</v>
      </c>
      <c r="AY170" s="16" t="s">
        <v>152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6" t="s">
        <v>84</v>
      </c>
      <c r="BK170" s="192">
        <f>ROUND(I170*H170,2)</f>
        <v>0</v>
      </c>
      <c r="BL170" s="16" t="s">
        <v>159</v>
      </c>
      <c r="BM170" s="16" t="s">
        <v>798</v>
      </c>
    </row>
    <row r="171" spans="2:65" s="11" customFormat="1" ht="22.9" customHeight="1">
      <c r="B171" s="165"/>
      <c r="C171" s="166"/>
      <c r="D171" s="167" t="s">
        <v>76</v>
      </c>
      <c r="E171" s="179" t="s">
        <v>381</v>
      </c>
      <c r="F171" s="179" t="s">
        <v>382</v>
      </c>
      <c r="G171" s="166"/>
      <c r="H171" s="166"/>
      <c r="I171" s="169"/>
      <c r="J171" s="180">
        <f>BK171</f>
        <v>0</v>
      </c>
      <c r="K171" s="166"/>
      <c r="L171" s="171"/>
      <c r="M171" s="172"/>
      <c r="N171" s="173"/>
      <c r="O171" s="173"/>
      <c r="P171" s="174">
        <f>SUM(P172:P173)</f>
        <v>0</v>
      </c>
      <c r="Q171" s="173"/>
      <c r="R171" s="174">
        <f>SUM(R172:R173)</f>
        <v>0</v>
      </c>
      <c r="S171" s="173"/>
      <c r="T171" s="175">
        <f>SUM(T172:T173)</f>
        <v>0</v>
      </c>
      <c r="AR171" s="176" t="s">
        <v>84</v>
      </c>
      <c r="AT171" s="177" t="s">
        <v>76</v>
      </c>
      <c r="AU171" s="177" t="s">
        <v>84</v>
      </c>
      <c r="AY171" s="176" t="s">
        <v>152</v>
      </c>
      <c r="BK171" s="178">
        <f>SUM(BK172:BK173)</f>
        <v>0</v>
      </c>
    </row>
    <row r="172" spans="2:65" s="1" customFormat="1" ht="22.5" customHeight="1">
      <c r="B172" s="33"/>
      <c r="C172" s="181" t="s">
        <v>327</v>
      </c>
      <c r="D172" s="181" t="s">
        <v>154</v>
      </c>
      <c r="E172" s="182" t="s">
        <v>384</v>
      </c>
      <c r="F172" s="183" t="s">
        <v>385</v>
      </c>
      <c r="G172" s="184" t="s">
        <v>209</v>
      </c>
      <c r="H172" s="185">
        <v>31.652000000000001</v>
      </c>
      <c r="I172" s="186"/>
      <c r="J172" s="187">
        <f>ROUND(I172*H172,2)</f>
        <v>0</v>
      </c>
      <c r="K172" s="183" t="s">
        <v>158</v>
      </c>
      <c r="L172" s="37"/>
      <c r="M172" s="188" t="s">
        <v>19</v>
      </c>
      <c r="N172" s="189" t="s">
        <v>48</v>
      </c>
      <c r="O172" s="59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16" t="s">
        <v>159</v>
      </c>
      <c r="AT172" s="16" t="s">
        <v>154</v>
      </c>
      <c r="AU172" s="16" t="s">
        <v>86</v>
      </c>
      <c r="AY172" s="16" t="s">
        <v>152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6" t="s">
        <v>84</v>
      </c>
      <c r="BK172" s="192">
        <f>ROUND(I172*H172,2)</f>
        <v>0</v>
      </c>
      <c r="BL172" s="16" t="s">
        <v>159</v>
      </c>
      <c r="BM172" s="16" t="s">
        <v>799</v>
      </c>
    </row>
    <row r="173" spans="2:65" s="1" customFormat="1" ht="22.5" customHeight="1">
      <c r="B173" s="33"/>
      <c r="C173" s="181" t="s">
        <v>436</v>
      </c>
      <c r="D173" s="181" t="s">
        <v>154</v>
      </c>
      <c r="E173" s="182" t="s">
        <v>388</v>
      </c>
      <c r="F173" s="183" t="s">
        <v>389</v>
      </c>
      <c r="G173" s="184" t="s">
        <v>209</v>
      </c>
      <c r="H173" s="185">
        <v>31.652000000000001</v>
      </c>
      <c r="I173" s="186"/>
      <c r="J173" s="187">
        <f>ROUND(I173*H173,2)</f>
        <v>0</v>
      </c>
      <c r="K173" s="183" t="s">
        <v>158</v>
      </c>
      <c r="L173" s="37"/>
      <c r="M173" s="188" t="s">
        <v>19</v>
      </c>
      <c r="N173" s="189" t="s">
        <v>48</v>
      </c>
      <c r="O173" s="59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16" t="s">
        <v>159</v>
      </c>
      <c r="AT173" s="16" t="s">
        <v>154</v>
      </c>
      <c r="AU173" s="16" t="s">
        <v>86</v>
      </c>
      <c r="AY173" s="16" t="s">
        <v>152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6" t="s">
        <v>84</v>
      </c>
      <c r="BK173" s="192">
        <f>ROUND(I173*H173,2)</f>
        <v>0</v>
      </c>
      <c r="BL173" s="16" t="s">
        <v>159</v>
      </c>
      <c r="BM173" s="16" t="s">
        <v>800</v>
      </c>
    </row>
    <row r="174" spans="2:65" s="11" customFormat="1" ht="25.9" customHeight="1">
      <c r="B174" s="165"/>
      <c r="C174" s="166"/>
      <c r="D174" s="167" t="s">
        <v>76</v>
      </c>
      <c r="E174" s="168" t="s">
        <v>801</v>
      </c>
      <c r="F174" s="168" t="s">
        <v>802</v>
      </c>
      <c r="G174" s="166"/>
      <c r="H174" s="166"/>
      <c r="I174" s="169"/>
      <c r="J174" s="170">
        <f>BK174</f>
        <v>0</v>
      </c>
      <c r="K174" s="166"/>
      <c r="L174" s="171"/>
      <c r="M174" s="172"/>
      <c r="N174" s="173"/>
      <c r="O174" s="173"/>
      <c r="P174" s="174">
        <f>P175</f>
        <v>0</v>
      </c>
      <c r="Q174" s="173"/>
      <c r="R174" s="174">
        <f>R175</f>
        <v>3.8760000000000003E-2</v>
      </c>
      <c r="S174" s="173"/>
      <c r="T174" s="175">
        <f>T175</f>
        <v>0</v>
      </c>
      <c r="AR174" s="176" t="s">
        <v>86</v>
      </c>
      <c r="AT174" s="177" t="s">
        <v>76</v>
      </c>
      <c r="AU174" s="177" t="s">
        <v>77</v>
      </c>
      <c r="AY174" s="176" t="s">
        <v>152</v>
      </c>
      <c r="BK174" s="178">
        <f>BK175</f>
        <v>0</v>
      </c>
    </row>
    <row r="175" spans="2:65" s="11" customFormat="1" ht="22.9" customHeight="1">
      <c r="B175" s="165"/>
      <c r="C175" s="166"/>
      <c r="D175" s="167" t="s">
        <v>76</v>
      </c>
      <c r="E175" s="179" t="s">
        <v>803</v>
      </c>
      <c r="F175" s="179" t="s">
        <v>804</v>
      </c>
      <c r="G175" s="166"/>
      <c r="H175" s="166"/>
      <c r="I175" s="169"/>
      <c r="J175" s="180">
        <f>BK175</f>
        <v>0</v>
      </c>
      <c r="K175" s="166"/>
      <c r="L175" s="171"/>
      <c r="M175" s="172"/>
      <c r="N175" s="173"/>
      <c r="O175" s="173"/>
      <c r="P175" s="174">
        <f>SUM(P176:P178)</f>
        <v>0</v>
      </c>
      <c r="Q175" s="173"/>
      <c r="R175" s="174">
        <f>SUM(R176:R178)</f>
        <v>3.8760000000000003E-2</v>
      </c>
      <c r="S175" s="173"/>
      <c r="T175" s="175">
        <f>SUM(T176:T178)</f>
        <v>0</v>
      </c>
      <c r="AR175" s="176" t="s">
        <v>86</v>
      </c>
      <c r="AT175" s="177" t="s">
        <v>76</v>
      </c>
      <c r="AU175" s="177" t="s">
        <v>84</v>
      </c>
      <c r="AY175" s="176" t="s">
        <v>152</v>
      </c>
      <c r="BK175" s="178">
        <f>SUM(BK176:BK178)</f>
        <v>0</v>
      </c>
    </row>
    <row r="176" spans="2:65" s="1" customFormat="1" ht="16.5" customHeight="1">
      <c r="B176" s="33"/>
      <c r="C176" s="181" t="s">
        <v>315</v>
      </c>
      <c r="D176" s="181" t="s">
        <v>154</v>
      </c>
      <c r="E176" s="182" t="s">
        <v>805</v>
      </c>
      <c r="F176" s="183" t="s">
        <v>806</v>
      </c>
      <c r="G176" s="184" t="s">
        <v>157</v>
      </c>
      <c r="H176" s="185">
        <v>57</v>
      </c>
      <c r="I176" s="186"/>
      <c r="J176" s="187">
        <f>ROUND(I176*H176,2)</f>
        <v>0</v>
      </c>
      <c r="K176" s="183" t="s">
        <v>158</v>
      </c>
      <c r="L176" s="37"/>
      <c r="M176" s="188" t="s">
        <v>19</v>
      </c>
      <c r="N176" s="189" t="s">
        <v>48</v>
      </c>
      <c r="O176" s="59"/>
      <c r="P176" s="190">
        <f>O176*H176</f>
        <v>0</v>
      </c>
      <c r="Q176" s="190">
        <v>8.0000000000000007E-5</v>
      </c>
      <c r="R176" s="190">
        <f>Q176*H176</f>
        <v>4.5600000000000007E-3</v>
      </c>
      <c r="S176" s="190">
        <v>0</v>
      </c>
      <c r="T176" s="191">
        <f>S176*H176</f>
        <v>0</v>
      </c>
      <c r="AR176" s="16" t="s">
        <v>240</v>
      </c>
      <c r="AT176" s="16" t="s">
        <v>154</v>
      </c>
      <c r="AU176" s="16" t="s">
        <v>86</v>
      </c>
      <c r="AY176" s="16" t="s">
        <v>152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6" t="s">
        <v>84</v>
      </c>
      <c r="BK176" s="192">
        <f>ROUND(I176*H176,2)</f>
        <v>0</v>
      </c>
      <c r="BL176" s="16" t="s">
        <v>240</v>
      </c>
      <c r="BM176" s="16" t="s">
        <v>807</v>
      </c>
    </row>
    <row r="177" spans="2:65" s="1" customFormat="1" ht="16.5" customHeight="1">
      <c r="B177" s="33"/>
      <c r="C177" s="216" t="s">
        <v>353</v>
      </c>
      <c r="D177" s="216" t="s">
        <v>230</v>
      </c>
      <c r="E177" s="217" t="s">
        <v>808</v>
      </c>
      <c r="F177" s="218" t="s">
        <v>809</v>
      </c>
      <c r="G177" s="219" t="s">
        <v>157</v>
      </c>
      <c r="H177" s="220">
        <v>68.400000000000006</v>
      </c>
      <c r="I177" s="221"/>
      <c r="J177" s="222">
        <f>ROUND(I177*H177,2)</f>
        <v>0</v>
      </c>
      <c r="K177" s="218" t="s">
        <v>158</v>
      </c>
      <c r="L177" s="223"/>
      <c r="M177" s="224" t="s">
        <v>19</v>
      </c>
      <c r="N177" s="225" t="s">
        <v>48</v>
      </c>
      <c r="O177" s="59"/>
      <c r="P177" s="190">
        <f>O177*H177</f>
        <v>0</v>
      </c>
      <c r="Q177" s="190">
        <v>5.0000000000000001E-4</v>
      </c>
      <c r="R177" s="190">
        <f>Q177*H177</f>
        <v>3.4200000000000001E-2</v>
      </c>
      <c r="S177" s="190">
        <v>0</v>
      </c>
      <c r="T177" s="191">
        <f>S177*H177</f>
        <v>0</v>
      </c>
      <c r="AR177" s="16" t="s">
        <v>288</v>
      </c>
      <c r="AT177" s="16" t="s">
        <v>230</v>
      </c>
      <c r="AU177" s="16" t="s">
        <v>86</v>
      </c>
      <c r="AY177" s="16" t="s">
        <v>152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6" t="s">
        <v>84</v>
      </c>
      <c r="BK177" s="192">
        <f>ROUND(I177*H177,2)</f>
        <v>0</v>
      </c>
      <c r="BL177" s="16" t="s">
        <v>240</v>
      </c>
      <c r="BM177" s="16" t="s">
        <v>810</v>
      </c>
    </row>
    <row r="178" spans="2:65" s="12" customFormat="1" ht="11.25">
      <c r="B178" s="193"/>
      <c r="C178" s="194"/>
      <c r="D178" s="195" t="s">
        <v>161</v>
      </c>
      <c r="E178" s="194"/>
      <c r="F178" s="197" t="s">
        <v>811</v>
      </c>
      <c r="G178" s="194"/>
      <c r="H178" s="198">
        <v>68.400000000000006</v>
      </c>
      <c r="I178" s="199"/>
      <c r="J178" s="194"/>
      <c r="K178" s="194"/>
      <c r="L178" s="200"/>
      <c r="M178" s="235"/>
      <c r="N178" s="236"/>
      <c r="O178" s="236"/>
      <c r="P178" s="236"/>
      <c r="Q178" s="236"/>
      <c r="R178" s="236"/>
      <c r="S178" s="236"/>
      <c r="T178" s="237"/>
      <c r="AT178" s="204" t="s">
        <v>161</v>
      </c>
      <c r="AU178" s="204" t="s">
        <v>86</v>
      </c>
      <c r="AV178" s="12" t="s">
        <v>86</v>
      </c>
      <c r="AW178" s="12" t="s">
        <v>4</v>
      </c>
      <c r="AX178" s="12" t="s">
        <v>84</v>
      </c>
      <c r="AY178" s="204" t="s">
        <v>152</v>
      </c>
    </row>
    <row r="179" spans="2:65" s="1" customFormat="1" ht="6.95" customHeight="1">
      <c r="B179" s="45"/>
      <c r="C179" s="46"/>
      <c r="D179" s="46"/>
      <c r="E179" s="46"/>
      <c r="F179" s="46"/>
      <c r="G179" s="46"/>
      <c r="H179" s="46"/>
      <c r="I179" s="133"/>
      <c r="J179" s="46"/>
      <c r="K179" s="46"/>
      <c r="L179" s="37"/>
    </row>
  </sheetData>
  <sheetProtection algorithmName="SHA-512" hashValue="7A+w/Dd0vkOFmT0NpLuWJG2inlKGLvFJUYAwE3+yDW9QEpp5IbxBI2FZI5SxQyM3m80UvhvQIey/JvBEg6Y2+w==" saltValue="IrHVTE4ZOCRLYznqFLKz4L0EiWwR4M2loA6R5RUFiSby4p92XNGQVv3Jy2ZtDHWeabjnD+PLOTsrhpxc+39Whw==" spinCount="100000" sheet="1" objects="1" scenarios="1" formatColumns="0" formatRows="0" autoFilter="0"/>
  <autoFilter ref="C93:K178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6" t="s">
        <v>113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86</v>
      </c>
    </row>
    <row r="4" spans="2:46" ht="24.95" customHeight="1">
      <c r="B4" s="19"/>
      <c r="D4" s="109" t="s">
        <v>120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361" t="str">
        <f>'Rekapitulace stavby'!K6</f>
        <v>Chodník v ulici Kladenská, Velké Přílepy</v>
      </c>
      <c r="F7" s="362"/>
      <c r="G7" s="362"/>
      <c r="H7" s="362"/>
      <c r="L7" s="19"/>
    </row>
    <row r="8" spans="2:46" ht="12" customHeight="1">
      <c r="B8" s="19"/>
      <c r="D8" s="110" t="s">
        <v>121</v>
      </c>
      <c r="L8" s="19"/>
    </row>
    <row r="9" spans="2:46" s="1" customFormat="1" ht="16.5" customHeight="1">
      <c r="B9" s="37"/>
      <c r="E9" s="361" t="s">
        <v>766</v>
      </c>
      <c r="F9" s="363"/>
      <c r="G9" s="363"/>
      <c r="H9" s="363"/>
      <c r="I9" s="111"/>
      <c r="L9" s="37"/>
    </row>
    <row r="10" spans="2:46" s="1" customFormat="1" ht="12" customHeight="1">
      <c r="B10" s="37"/>
      <c r="D10" s="110" t="s">
        <v>123</v>
      </c>
      <c r="I10" s="111"/>
      <c r="L10" s="37"/>
    </row>
    <row r="11" spans="2:46" s="1" customFormat="1" ht="36.950000000000003" customHeight="1">
      <c r="B11" s="37"/>
      <c r="E11" s="364" t="s">
        <v>812</v>
      </c>
      <c r="F11" s="363"/>
      <c r="G11" s="363"/>
      <c r="H11" s="363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19</v>
      </c>
      <c r="L13" s="37"/>
    </row>
    <row r="14" spans="2:46" s="1" customFormat="1" ht="12" customHeight="1">
      <c r="B14" s="37"/>
      <c r="D14" s="110" t="s">
        <v>21</v>
      </c>
      <c r="F14" s="16" t="s">
        <v>22</v>
      </c>
      <c r="I14" s="112" t="s">
        <v>23</v>
      </c>
      <c r="J14" s="113" t="str">
        <f>'Rekapitulace stavby'!AN8</f>
        <v>20. 9. 2019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25</v>
      </c>
      <c r="I16" s="112" t="s">
        <v>26</v>
      </c>
      <c r="J16" s="16" t="s">
        <v>27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30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31</v>
      </c>
      <c r="I19" s="112" t="s">
        <v>26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65" t="str">
        <f>'Rekapitulace stavby'!E14</f>
        <v>Vyplň údaj</v>
      </c>
      <c r="F20" s="366"/>
      <c r="G20" s="366"/>
      <c r="H20" s="36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33</v>
      </c>
      <c r="I22" s="112" t="s">
        <v>26</v>
      </c>
      <c r="J22" s="16" t="s">
        <v>34</v>
      </c>
      <c r="L22" s="37"/>
    </row>
    <row r="23" spans="2:12" s="1" customFormat="1" ht="18" customHeight="1">
      <c r="B23" s="37"/>
      <c r="E23" s="16" t="s">
        <v>35</v>
      </c>
      <c r="I23" s="112" t="s">
        <v>29</v>
      </c>
      <c r="J23" s="16" t="s">
        <v>19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37</v>
      </c>
      <c r="I25" s="112" t="s">
        <v>26</v>
      </c>
      <c r="J25" s="16" t="s">
        <v>38</v>
      </c>
      <c r="L25" s="37"/>
    </row>
    <row r="26" spans="2:12" s="1" customFormat="1" ht="18" customHeight="1">
      <c r="B26" s="37"/>
      <c r="E26" s="16" t="s">
        <v>39</v>
      </c>
      <c r="I26" s="112" t="s">
        <v>29</v>
      </c>
      <c r="J26" s="16" t="s">
        <v>40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41</v>
      </c>
      <c r="I28" s="111"/>
      <c r="L28" s="37"/>
    </row>
    <row r="29" spans="2:12" s="7" customFormat="1" ht="45" customHeight="1">
      <c r="B29" s="114"/>
      <c r="E29" s="367" t="s">
        <v>42</v>
      </c>
      <c r="F29" s="367"/>
      <c r="G29" s="367"/>
      <c r="H29" s="36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43</v>
      </c>
      <c r="I32" s="111"/>
      <c r="J32" s="118">
        <f>ROUND(J94,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45</v>
      </c>
      <c r="I34" s="120" t="s">
        <v>44</v>
      </c>
      <c r="J34" s="119" t="s">
        <v>46</v>
      </c>
      <c r="L34" s="37"/>
    </row>
    <row r="35" spans="2:12" s="1" customFormat="1" ht="14.45" customHeight="1">
      <c r="B35" s="37"/>
      <c r="D35" s="110" t="s">
        <v>47</v>
      </c>
      <c r="E35" s="110" t="s">
        <v>48</v>
      </c>
      <c r="F35" s="121">
        <f>ROUND((SUM(BE94:BE236)),  2)</f>
        <v>0</v>
      </c>
      <c r="I35" s="122">
        <v>0.21</v>
      </c>
      <c r="J35" s="121">
        <f>ROUND(((SUM(BE94:BE236))*I35),  2)</f>
        <v>0</v>
      </c>
      <c r="L35" s="37"/>
    </row>
    <row r="36" spans="2:12" s="1" customFormat="1" ht="14.45" customHeight="1">
      <c r="B36" s="37"/>
      <c r="E36" s="110" t="s">
        <v>49</v>
      </c>
      <c r="F36" s="121">
        <f>ROUND((SUM(BF94:BF236)),  2)</f>
        <v>0</v>
      </c>
      <c r="I36" s="122">
        <v>0.15</v>
      </c>
      <c r="J36" s="121">
        <f>ROUND(((SUM(BF94:BF236))*I36),  2)</f>
        <v>0</v>
      </c>
      <c r="L36" s="37"/>
    </row>
    <row r="37" spans="2:12" s="1" customFormat="1" ht="14.45" hidden="1" customHeight="1">
      <c r="B37" s="37"/>
      <c r="E37" s="110" t="s">
        <v>50</v>
      </c>
      <c r="F37" s="121">
        <f>ROUND((SUM(BG94:BG236)),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51</v>
      </c>
      <c r="F38" s="121">
        <f>ROUND((SUM(BH94:BH236)),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52</v>
      </c>
      <c r="F39" s="121">
        <f>ROUND((SUM(BI94:BI236)),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53</v>
      </c>
      <c r="E41" s="125"/>
      <c r="F41" s="125"/>
      <c r="G41" s="126" t="s">
        <v>54</v>
      </c>
      <c r="H41" s="127" t="s">
        <v>55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125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68" t="str">
        <f>E7</f>
        <v>Chodník v ulici Kladenská, Velké Přílepy</v>
      </c>
      <c r="F50" s="369"/>
      <c r="G50" s="369"/>
      <c r="H50" s="369"/>
      <c r="I50" s="111"/>
      <c r="J50" s="34"/>
      <c r="K50" s="34"/>
      <c r="L50" s="37"/>
    </row>
    <row r="51" spans="2:47" ht="12" customHeight="1">
      <c r="B51" s="20"/>
      <c r="C51" s="28" t="s">
        <v>121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68" t="s">
        <v>766</v>
      </c>
      <c r="F52" s="336"/>
      <c r="G52" s="336"/>
      <c r="H52" s="336"/>
      <c r="I52" s="111"/>
      <c r="J52" s="34"/>
      <c r="K52" s="34"/>
      <c r="L52" s="37"/>
    </row>
    <row r="53" spans="2:47" s="1" customFormat="1" ht="12" customHeight="1">
      <c r="B53" s="33"/>
      <c r="C53" s="28" t="s">
        <v>123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337" t="str">
        <f>E11</f>
        <v>SO 301b - Odvodnění komunikace - neuznatelné</v>
      </c>
      <c r="F54" s="336"/>
      <c r="G54" s="336"/>
      <c r="H54" s="336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21</v>
      </c>
      <c r="D56" s="34"/>
      <c r="E56" s="34"/>
      <c r="F56" s="26" t="str">
        <f>F14</f>
        <v>Velké Přílepy</v>
      </c>
      <c r="G56" s="34"/>
      <c r="H56" s="34"/>
      <c r="I56" s="112" t="s">
        <v>23</v>
      </c>
      <c r="J56" s="54" t="str">
        <f>IF(J14="","",J14)</f>
        <v>20. 9. 2019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25</v>
      </c>
      <c r="D58" s="34"/>
      <c r="E58" s="34"/>
      <c r="F58" s="26" t="str">
        <f>E17</f>
        <v>obec Velké Přílepy, Pražská 162</v>
      </c>
      <c r="G58" s="34"/>
      <c r="H58" s="34"/>
      <c r="I58" s="112" t="s">
        <v>33</v>
      </c>
      <c r="J58" s="31" t="str">
        <f>E23</f>
        <v>Ing. Zdeněk Fiedler, Ostrá 210, 289 22 Lysá n. L.</v>
      </c>
      <c r="K58" s="34"/>
      <c r="L58" s="37"/>
    </row>
    <row r="59" spans="2:47" s="1" customFormat="1" ht="13.7" customHeight="1">
      <c r="B59" s="33"/>
      <c r="C59" s="28" t="s">
        <v>31</v>
      </c>
      <c r="D59" s="34"/>
      <c r="E59" s="34"/>
      <c r="F59" s="26" t="str">
        <f>IF(E20="","",E20)</f>
        <v>Vyplň údaj</v>
      </c>
      <c r="G59" s="34"/>
      <c r="H59" s="34"/>
      <c r="I59" s="112" t="s">
        <v>37</v>
      </c>
      <c r="J59" s="31" t="str">
        <f>E26</f>
        <v>HADRABA,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126</v>
      </c>
      <c r="D61" s="138"/>
      <c r="E61" s="138"/>
      <c r="F61" s="138"/>
      <c r="G61" s="138"/>
      <c r="H61" s="138"/>
      <c r="I61" s="139"/>
      <c r="J61" s="140" t="s">
        <v>127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75</v>
      </c>
      <c r="D63" s="34"/>
      <c r="E63" s="34"/>
      <c r="F63" s="34"/>
      <c r="G63" s="34"/>
      <c r="H63" s="34"/>
      <c r="I63" s="111"/>
      <c r="J63" s="72">
        <f>J94</f>
        <v>0</v>
      </c>
      <c r="K63" s="34"/>
      <c r="L63" s="37"/>
      <c r="AU63" s="16" t="s">
        <v>128</v>
      </c>
    </row>
    <row r="64" spans="2:47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J95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J96</f>
        <v>0</v>
      </c>
      <c r="K65" s="93"/>
      <c r="L65" s="154"/>
    </row>
    <row r="66" spans="2:12" s="9" customFormat="1" ht="19.899999999999999" customHeight="1">
      <c r="B66" s="149"/>
      <c r="C66" s="93"/>
      <c r="D66" s="150" t="s">
        <v>813</v>
      </c>
      <c r="E66" s="151"/>
      <c r="F66" s="151"/>
      <c r="G66" s="151"/>
      <c r="H66" s="151"/>
      <c r="I66" s="152"/>
      <c r="J66" s="153">
        <f>J143</f>
        <v>0</v>
      </c>
      <c r="K66" s="93"/>
      <c r="L66" s="154"/>
    </row>
    <row r="67" spans="2:12" s="9" customFormat="1" ht="19.899999999999999" customHeight="1">
      <c r="B67" s="149"/>
      <c r="C67" s="93"/>
      <c r="D67" s="150" t="s">
        <v>131</v>
      </c>
      <c r="E67" s="151"/>
      <c r="F67" s="151"/>
      <c r="G67" s="151"/>
      <c r="H67" s="151"/>
      <c r="I67" s="152"/>
      <c r="J67" s="153">
        <f>J148</f>
        <v>0</v>
      </c>
      <c r="K67" s="93"/>
      <c r="L67" s="154"/>
    </row>
    <row r="68" spans="2:12" s="9" customFormat="1" ht="19.899999999999999" customHeight="1">
      <c r="B68" s="149"/>
      <c r="C68" s="93"/>
      <c r="D68" s="150" t="s">
        <v>132</v>
      </c>
      <c r="E68" s="151"/>
      <c r="F68" s="151"/>
      <c r="G68" s="151"/>
      <c r="H68" s="151"/>
      <c r="I68" s="152"/>
      <c r="J68" s="153">
        <f>J158</f>
        <v>0</v>
      </c>
      <c r="K68" s="93"/>
      <c r="L68" s="154"/>
    </row>
    <row r="69" spans="2:12" s="9" customFormat="1" ht="19.899999999999999" customHeight="1">
      <c r="B69" s="149"/>
      <c r="C69" s="93"/>
      <c r="D69" s="150" t="s">
        <v>133</v>
      </c>
      <c r="E69" s="151"/>
      <c r="F69" s="151"/>
      <c r="G69" s="151"/>
      <c r="H69" s="151"/>
      <c r="I69" s="152"/>
      <c r="J69" s="153">
        <f>J162</f>
        <v>0</v>
      </c>
      <c r="K69" s="93"/>
      <c r="L69" s="154"/>
    </row>
    <row r="70" spans="2:12" s="9" customFormat="1" ht="19.899999999999999" customHeight="1">
      <c r="B70" s="149"/>
      <c r="C70" s="93"/>
      <c r="D70" s="150" t="s">
        <v>134</v>
      </c>
      <c r="E70" s="151"/>
      <c r="F70" s="151"/>
      <c r="G70" s="151"/>
      <c r="H70" s="151"/>
      <c r="I70" s="152"/>
      <c r="J70" s="153">
        <f>J212</f>
        <v>0</v>
      </c>
      <c r="K70" s="93"/>
      <c r="L70" s="154"/>
    </row>
    <row r="71" spans="2:12" s="9" customFormat="1" ht="19.899999999999999" customHeight="1">
      <c r="B71" s="149"/>
      <c r="C71" s="93"/>
      <c r="D71" s="150" t="s">
        <v>135</v>
      </c>
      <c r="E71" s="151"/>
      <c r="F71" s="151"/>
      <c r="G71" s="151"/>
      <c r="H71" s="151"/>
      <c r="I71" s="152"/>
      <c r="J71" s="153">
        <f>J225</f>
        <v>0</v>
      </c>
      <c r="K71" s="93"/>
      <c r="L71" s="154"/>
    </row>
    <row r="72" spans="2:12" s="9" customFormat="1" ht="19.899999999999999" customHeight="1">
      <c r="B72" s="149"/>
      <c r="C72" s="93"/>
      <c r="D72" s="150" t="s">
        <v>136</v>
      </c>
      <c r="E72" s="151"/>
      <c r="F72" s="151"/>
      <c r="G72" s="151"/>
      <c r="H72" s="151"/>
      <c r="I72" s="152"/>
      <c r="J72" s="153">
        <f>J234</f>
        <v>0</v>
      </c>
      <c r="K72" s="93"/>
      <c r="L72" s="154"/>
    </row>
    <row r="73" spans="2:12" s="1" customFormat="1" ht="21.75" customHeight="1">
      <c r="B73" s="33"/>
      <c r="C73" s="34"/>
      <c r="D73" s="34"/>
      <c r="E73" s="34"/>
      <c r="F73" s="34"/>
      <c r="G73" s="34"/>
      <c r="H73" s="34"/>
      <c r="I73" s="111"/>
      <c r="J73" s="34"/>
      <c r="K73" s="34"/>
      <c r="L73" s="37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133"/>
      <c r="J74" s="46"/>
      <c r="K74" s="46"/>
      <c r="L74" s="37"/>
    </row>
    <row r="78" spans="2:12" s="1" customFormat="1" ht="6.95" customHeight="1">
      <c r="B78" s="47"/>
      <c r="C78" s="48"/>
      <c r="D78" s="48"/>
      <c r="E78" s="48"/>
      <c r="F78" s="48"/>
      <c r="G78" s="48"/>
      <c r="H78" s="48"/>
      <c r="I78" s="136"/>
      <c r="J78" s="48"/>
      <c r="K78" s="48"/>
      <c r="L78" s="37"/>
    </row>
    <row r="79" spans="2:12" s="1" customFormat="1" ht="24.95" customHeight="1">
      <c r="B79" s="33"/>
      <c r="C79" s="22" t="s">
        <v>137</v>
      </c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1"/>
      <c r="J80" s="34"/>
      <c r="K80" s="34"/>
      <c r="L80" s="37"/>
    </row>
    <row r="81" spans="2:63" s="1" customFormat="1" ht="12" customHeight="1">
      <c r="B81" s="33"/>
      <c r="C81" s="28" t="s">
        <v>16</v>
      </c>
      <c r="D81" s="34"/>
      <c r="E81" s="34"/>
      <c r="F81" s="34"/>
      <c r="G81" s="34"/>
      <c r="H81" s="34"/>
      <c r="I81" s="111"/>
      <c r="J81" s="34"/>
      <c r="K81" s="34"/>
      <c r="L81" s="37"/>
    </row>
    <row r="82" spans="2:63" s="1" customFormat="1" ht="16.5" customHeight="1">
      <c r="B82" s="33"/>
      <c r="C82" s="34"/>
      <c r="D82" s="34"/>
      <c r="E82" s="368" t="str">
        <f>E7</f>
        <v>Chodník v ulici Kladenská, Velké Přílepy</v>
      </c>
      <c r="F82" s="369"/>
      <c r="G82" s="369"/>
      <c r="H82" s="369"/>
      <c r="I82" s="111"/>
      <c r="J82" s="34"/>
      <c r="K82" s="34"/>
      <c r="L82" s="37"/>
    </row>
    <row r="83" spans="2:63" ht="12" customHeight="1">
      <c r="B83" s="20"/>
      <c r="C83" s="28" t="s">
        <v>121</v>
      </c>
      <c r="D83" s="21"/>
      <c r="E83" s="21"/>
      <c r="F83" s="21"/>
      <c r="G83" s="21"/>
      <c r="H83" s="21"/>
      <c r="J83" s="21"/>
      <c r="K83" s="21"/>
      <c r="L83" s="19"/>
    </row>
    <row r="84" spans="2:63" s="1" customFormat="1" ht="16.5" customHeight="1">
      <c r="B84" s="33"/>
      <c r="C84" s="34"/>
      <c r="D84" s="34"/>
      <c r="E84" s="368" t="s">
        <v>766</v>
      </c>
      <c r="F84" s="336"/>
      <c r="G84" s="336"/>
      <c r="H84" s="336"/>
      <c r="I84" s="111"/>
      <c r="J84" s="34"/>
      <c r="K84" s="34"/>
      <c r="L84" s="37"/>
    </row>
    <row r="85" spans="2:63" s="1" customFormat="1" ht="12" customHeight="1">
      <c r="B85" s="33"/>
      <c r="C85" s="28" t="s">
        <v>123</v>
      </c>
      <c r="D85" s="34"/>
      <c r="E85" s="34"/>
      <c r="F85" s="34"/>
      <c r="G85" s="34"/>
      <c r="H85" s="34"/>
      <c r="I85" s="111"/>
      <c r="J85" s="34"/>
      <c r="K85" s="34"/>
      <c r="L85" s="37"/>
    </row>
    <row r="86" spans="2:63" s="1" customFormat="1" ht="16.5" customHeight="1">
      <c r="B86" s="33"/>
      <c r="C86" s="34"/>
      <c r="D86" s="34"/>
      <c r="E86" s="337" t="str">
        <f>E11</f>
        <v>SO 301b - Odvodnění komunikace - neuznatelné</v>
      </c>
      <c r="F86" s="336"/>
      <c r="G86" s="336"/>
      <c r="H86" s="336"/>
      <c r="I86" s="111"/>
      <c r="J86" s="34"/>
      <c r="K86" s="34"/>
      <c r="L86" s="37"/>
    </row>
    <row r="87" spans="2:63" s="1" customFormat="1" ht="6.95" customHeight="1">
      <c r="B87" s="33"/>
      <c r="C87" s="34"/>
      <c r="D87" s="34"/>
      <c r="E87" s="34"/>
      <c r="F87" s="34"/>
      <c r="G87" s="34"/>
      <c r="H87" s="34"/>
      <c r="I87" s="111"/>
      <c r="J87" s="34"/>
      <c r="K87" s="34"/>
      <c r="L87" s="37"/>
    </row>
    <row r="88" spans="2:63" s="1" customFormat="1" ht="12" customHeight="1">
      <c r="B88" s="33"/>
      <c r="C88" s="28" t="s">
        <v>21</v>
      </c>
      <c r="D88" s="34"/>
      <c r="E88" s="34"/>
      <c r="F88" s="26" t="str">
        <f>F14</f>
        <v>Velké Přílepy</v>
      </c>
      <c r="G88" s="34"/>
      <c r="H88" s="34"/>
      <c r="I88" s="112" t="s">
        <v>23</v>
      </c>
      <c r="J88" s="54" t="str">
        <f>IF(J14="","",J14)</f>
        <v>20. 9. 2019</v>
      </c>
      <c r="K88" s="34"/>
      <c r="L88" s="37"/>
    </row>
    <row r="89" spans="2:63" s="1" customFormat="1" ht="6.95" customHeight="1">
      <c r="B89" s="33"/>
      <c r="C89" s="34"/>
      <c r="D89" s="34"/>
      <c r="E89" s="34"/>
      <c r="F89" s="34"/>
      <c r="G89" s="34"/>
      <c r="H89" s="34"/>
      <c r="I89" s="111"/>
      <c r="J89" s="34"/>
      <c r="K89" s="34"/>
      <c r="L89" s="37"/>
    </row>
    <row r="90" spans="2:63" s="1" customFormat="1" ht="24.95" customHeight="1">
      <c r="B90" s="33"/>
      <c r="C90" s="28" t="s">
        <v>25</v>
      </c>
      <c r="D90" s="34"/>
      <c r="E90" s="34"/>
      <c r="F90" s="26" t="str">
        <f>E17</f>
        <v>obec Velké Přílepy, Pražská 162</v>
      </c>
      <c r="G90" s="34"/>
      <c r="H90" s="34"/>
      <c r="I90" s="112" t="s">
        <v>33</v>
      </c>
      <c r="J90" s="31" t="str">
        <f>E23</f>
        <v>Ing. Zdeněk Fiedler, Ostrá 210, 289 22 Lysá n. L.</v>
      </c>
      <c r="K90" s="34"/>
      <c r="L90" s="37"/>
    </row>
    <row r="91" spans="2:63" s="1" customFormat="1" ht="13.7" customHeight="1">
      <c r="B91" s="33"/>
      <c r="C91" s="28" t="s">
        <v>31</v>
      </c>
      <c r="D91" s="34"/>
      <c r="E91" s="34"/>
      <c r="F91" s="26" t="str">
        <f>IF(E20="","",E20)</f>
        <v>Vyplň údaj</v>
      </c>
      <c r="G91" s="34"/>
      <c r="H91" s="34"/>
      <c r="I91" s="112" t="s">
        <v>37</v>
      </c>
      <c r="J91" s="31" t="str">
        <f>E26</f>
        <v>HADRABA, s.r.o.</v>
      </c>
      <c r="K91" s="34"/>
      <c r="L91" s="37"/>
    </row>
    <row r="92" spans="2:63" s="1" customFormat="1" ht="10.35" customHeight="1">
      <c r="B92" s="33"/>
      <c r="C92" s="34"/>
      <c r="D92" s="34"/>
      <c r="E92" s="34"/>
      <c r="F92" s="34"/>
      <c r="G92" s="34"/>
      <c r="H92" s="34"/>
      <c r="I92" s="111"/>
      <c r="J92" s="34"/>
      <c r="K92" s="34"/>
      <c r="L92" s="37"/>
    </row>
    <row r="93" spans="2:63" s="10" customFormat="1" ht="29.25" customHeight="1">
      <c r="B93" s="155"/>
      <c r="C93" s="156" t="s">
        <v>138</v>
      </c>
      <c r="D93" s="157" t="s">
        <v>62</v>
      </c>
      <c r="E93" s="157" t="s">
        <v>58</v>
      </c>
      <c r="F93" s="157" t="s">
        <v>59</v>
      </c>
      <c r="G93" s="157" t="s">
        <v>139</v>
      </c>
      <c r="H93" s="157" t="s">
        <v>140</v>
      </c>
      <c r="I93" s="158" t="s">
        <v>141</v>
      </c>
      <c r="J93" s="157" t="s">
        <v>127</v>
      </c>
      <c r="K93" s="159" t="s">
        <v>142</v>
      </c>
      <c r="L93" s="160"/>
      <c r="M93" s="63" t="s">
        <v>19</v>
      </c>
      <c r="N93" s="64" t="s">
        <v>47</v>
      </c>
      <c r="O93" s="64" t="s">
        <v>143</v>
      </c>
      <c r="P93" s="64" t="s">
        <v>144</v>
      </c>
      <c r="Q93" s="64" t="s">
        <v>145</v>
      </c>
      <c r="R93" s="64" t="s">
        <v>146</v>
      </c>
      <c r="S93" s="64" t="s">
        <v>147</v>
      </c>
      <c r="T93" s="65" t="s">
        <v>148</v>
      </c>
    </row>
    <row r="94" spans="2:63" s="1" customFormat="1" ht="22.9" customHeight="1">
      <c r="B94" s="33"/>
      <c r="C94" s="70" t="s">
        <v>149</v>
      </c>
      <c r="D94" s="34"/>
      <c r="E94" s="34"/>
      <c r="F94" s="34"/>
      <c r="G94" s="34"/>
      <c r="H94" s="34"/>
      <c r="I94" s="111"/>
      <c r="J94" s="161">
        <f>BK94</f>
        <v>0</v>
      </c>
      <c r="K94" s="34"/>
      <c r="L94" s="37"/>
      <c r="M94" s="66"/>
      <c r="N94" s="67"/>
      <c r="O94" s="67"/>
      <c r="P94" s="162">
        <f>P95</f>
        <v>0</v>
      </c>
      <c r="Q94" s="67"/>
      <c r="R94" s="162">
        <f>R95</f>
        <v>61.451131999999994</v>
      </c>
      <c r="S94" s="67"/>
      <c r="T94" s="163">
        <f>T95</f>
        <v>39.455719999999999</v>
      </c>
      <c r="AT94" s="16" t="s">
        <v>76</v>
      </c>
      <c r="AU94" s="16" t="s">
        <v>128</v>
      </c>
      <c r="BK94" s="164">
        <f>BK95</f>
        <v>0</v>
      </c>
    </row>
    <row r="95" spans="2:63" s="11" customFormat="1" ht="25.9" customHeight="1">
      <c r="B95" s="165"/>
      <c r="C95" s="166"/>
      <c r="D95" s="167" t="s">
        <v>76</v>
      </c>
      <c r="E95" s="168" t="s">
        <v>150</v>
      </c>
      <c r="F95" s="168" t="s">
        <v>151</v>
      </c>
      <c r="G95" s="166"/>
      <c r="H95" s="166"/>
      <c r="I95" s="169"/>
      <c r="J95" s="170">
        <f>BK95</f>
        <v>0</v>
      </c>
      <c r="K95" s="166"/>
      <c r="L95" s="171"/>
      <c r="M95" s="172"/>
      <c r="N95" s="173"/>
      <c r="O95" s="173"/>
      <c r="P95" s="174">
        <f>P96+P143+P148+P158+P162+P212+P225+P234</f>
        <v>0</v>
      </c>
      <c r="Q95" s="173"/>
      <c r="R95" s="174">
        <f>R96+R143+R148+R158+R162+R212+R225+R234</f>
        <v>61.451131999999994</v>
      </c>
      <c r="S95" s="173"/>
      <c r="T95" s="175">
        <f>T96+T143+T148+T158+T162+T212+T225+T234</f>
        <v>39.455719999999999</v>
      </c>
      <c r="AR95" s="176" t="s">
        <v>84</v>
      </c>
      <c r="AT95" s="177" t="s">
        <v>76</v>
      </c>
      <c r="AU95" s="177" t="s">
        <v>77</v>
      </c>
      <c r="AY95" s="176" t="s">
        <v>152</v>
      </c>
      <c r="BK95" s="178">
        <f>BK96+BK143+BK148+BK158+BK162+BK212+BK225+BK234</f>
        <v>0</v>
      </c>
    </row>
    <row r="96" spans="2:63" s="11" customFormat="1" ht="22.9" customHeight="1">
      <c r="B96" s="165"/>
      <c r="C96" s="166"/>
      <c r="D96" s="167" t="s">
        <v>76</v>
      </c>
      <c r="E96" s="179" t="s">
        <v>84</v>
      </c>
      <c r="F96" s="179" t="s">
        <v>153</v>
      </c>
      <c r="G96" s="166"/>
      <c r="H96" s="166"/>
      <c r="I96" s="169"/>
      <c r="J96" s="180">
        <f>BK96</f>
        <v>0</v>
      </c>
      <c r="K96" s="166"/>
      <c r="L96" s="171"/>
      <c r="M96" s="172"/>
      <c r="N96" s="173"/>
      <c r="O96" s="173"/>
      <c r="P96" s="174">
        <f>SUM(P97:P142)</f>
        <v>0</v>
      </c>
      <c r="Q96" s="173"/>
      <c r="R96" s="174">
        <f>SUM(R97:R142)</f>
        <v>0.7089120000000001</v>
      </c>
      <c r="S96" s="173"/>
      <c r="T96" s="175">
        <f>SUM(T97:T142)</f>
        <v>11.7</v>
      </c>
      <c r="AR96" s="176" t="s">
        <v>84</v>
      </c>
      <c r="AT96" s="177" t="s">
        <v>76</v>
      </c>
      <c r="AU96" s="177" t="s">
        <v>84</v>
      </c>
      <c r="AY96" s="176" t="s">
        <v>152</v>
      </c>
      <c r="BK96" s="178">
        <f>SUM(BK97:BK142)</f>
        <v>0</v>
      </c>
    </row>
    <row r="97" spans="2:65" s="1" customFormat="1" ht="22.5" customHeight="1">
      <c r="B97" s="33"/>
      <c r="C97" s="181" t="s">
        <v>224</v>
      </c>
      <c r="D97" s="181" t="s">
        <v>154</v>
      </c>
      <c r="E97" s="182" t="s">
        <v>814</v>
      </c>
      <c r="F97" s="183" t="s">
        <v>815</v>
      </c>
      <c r="G97" s="184" t="s">
        <v>157</v>
      </c>
      <c r="H97" s="185">
        <v>22.5</v>
      </c>
      <c r="I97" s="186"/>
      <c r="J97" s="187">
        <f>ROUND(I97*H97,2)</f>
        <v>0</v>
      </c>
      <c r="K97" s="183" t="s">
        <v>158</v>
      </c>
      <c r="L97" s="37"/>
      <c r="M97" s="188" t="s">
        <v>19</v>
      </c>
      <c r="N97" s="189" t="s">
        <v>48</v>
      </c>
      <c r="O97" s="59"/>
      <c r="P97" s="190">
        <f>O97*H97</f>
        <v>0</v>
      </c>
      <c r="Q97" s="190">
        <v>0</v>
      </c>
      <c r="R97" s="190">
        <f>Q97*H97</f>
        <v>0</v>
      </c>
      <c r="S97" s="190">
        <v>0.3</v>
      </c>
      <c r="T97" s="191">
        <f>S97*H97</f>
        <v>6.75</v>
      </c>
      <c r="AR97" s="16" t="s">
        <v>159</v>
      </c>
      <c r="AT97" s="16" t="s">
        <v>154</v>
      </c>
      <c r="AU97" s="16" t="s">
        <v>86</v>
      </c>
      <c r="AY97" s="16" t="s">
        <v>152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6" t="s">
        <v>84</v>
      </c>
      <c r="BK97" s="192">
        <f>ROUND(I97*H97,2)</f>
        <v>0</v>
      </c>
      <c r="BL97" s="16" t="s">
        <v>159</v>
      </c>
      <c r="BM97" s="16" t="s">
        <v>816</v>
      </c>
    </row>
    <row r="98" spans="2:65" s="1" customFormat="1" ht="22.5" customHeight="1">
      <c r="B98" s="33"/>
      <c r="C98" s="181" t="s">
        <v>343</v>
      </c>
      <c r="D98" s="181" t="s">
        <v>154</v>
      </c>
      <c r="E98" s="182" t="s">
        <v>395</v>
      </c>
      <c r="F98" s="183" t="s">
        <v>396</v>
      </c>
      <c r="G98" s="184" t="s">
        <v>157</v>
      </c>
      <c r="H98" s="185">
        <v>22.5</v>
      </c>
      <c r="I98" s="186"/>
      <c r="J98" s="187">
        <f>ROUND(I98*H98,2)</f>
        <v>0</v>
      </c>
      <c r="K98" s="183" t="s">
        <v>158</v>
      </c>
      <c r="L98" s="37"/>
      <c r="M98" s="188" t="s">
        <v>19</v>
      </c>
      <c r="N98" s="189" t="s">
        <v>48</v>
      </c>
      <c r="O98" s="59"/>
      <c r="P98" s="190">
        <f>O98*H98</f>
        <v>0</v>
      </c>
      <c r="Q98" s="190">
        <v>0</v>
      </c>
      <c r="R98" s="190">
        <f>Q98*H98</f>
        <v>0</v>
      </c>
      <c r="S98" s="190">
        <v>0.22</v>
      </c>
      <c r="T98" s="191">
        <f>S98*H98</f>
        <v>4.95</v>
      </c>
      <c r="AR98" s="16" t="s">
        <v>159</v>
      </c>
      <c r="AT98" s="16" t="s">
        <v>154</v>
      </c>
      <c r="AU98" s="16" t="s">
        <v>86</v>
      </c>
      <c r="AY98" s="16" t="s">
        <v>152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6" t="s">
        <v>84</v>
      </c>
      <c r="BK98" s="192">
        <f>ROUND(I98*H98,2)</f>
        <v>0</v>
      </c>
      <c r="BL98" s="16" t="s">
        <v>159</v>
      </c>
      <c r="BM98" s="16" t="s">
        <v>817</v>
      </c>
    </row>
    <row r="99" spans="2:65" s="12" customFormat="1" ht="11.25">
      <c r="B99" s="193"/>
      <c r="C99" s="194"/>
      <c r="D99" s="195" t="s">
        <v>161</v>
      </c>
      <c r="E99" s="196" t="s">
        <v>19</v>
      </c>
      <c r="F99" s="197" t="s">
        <v>782</v>
      </c>
      <c r="G99" s="194"/>
      <c r="H99" s="198">
        <v>22.5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161</v>
      </c>
      <c r="AU99" s="204" t="s">
        <v>86</v>
      </c>
      <c r="AV99" s="12" t="s">
        <v>86</v>
      </c>
      <c r="AW99" s="12" t="s">
        <v>36</v>
      </c>
      <c r="AX99" s="12" t="s">
        <v>84</v>
      </c>
      <c r="AY99" s="204" t="s">
        <v>152</v>
      </c>
    </row>
    <row r="100" spans="2:65" s="1" customFormat="1" ht="22.5" customHeight="1">
      <c r="B100" s="33"/>
      <c r="C100" s="181" t="s">
        <v>818</v>
      </c>
      <c r="D100" s="181" t="s">
        <v>154</v>
      </c>
      <c r="E100" s="182" t="s">
        <v>819</v>
      </c>
      <c r="F100" s="183" t="s">
        <v>820</v>
      </c>
      <c r="G100" s="184" t="s">
        <v>181</v>
      </c>
      <c r="H100" s="185">
        <v>1.8</v>
      </c>
      <c r="I100" s="186"/>
      <c r="J100" s="187">
        <f>ROUND(I100*H100,2)</f>
        <v>0</v>
      </c>
      <c r="K100" s="183" t="s">
        <v>158</v>
      </c>
      <c r="L100" s="37"/>
      <c r="M100" s="188" t="s">
        <v>19</v>
      </c>
      <c r="N100" s="189" t="s">
        <v>48</v>
      </c>
      <c r="O100" s="59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AR100" s="16" t="s">
        <v>159</v>
      </c>
      <c r="AT100" s="16" t="s">
        <v>154</v>
      </c>
      <c r="AU100" s="16" t="s">
        <v>86</v>
      </c>
      <c r="AY100" s="16" t="s">
        <v>152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6" t="s">
        <v>84</v>
      </c>
      <c r="BK100" s="192">
        <f>ROUND(I100*H100,2)</f>
        <v>0</v>
      </c>
      <c r="BL100" s="16" t="s">
        <v>159</v>
      </c>
      <c r="BM100" s="16" t="s">
        <v>821</v>
      </c>
    </row>
    <row r="101" spans="2:65" s="12" customFormat="1" ht="11.25">
      <c r="B101" s="193"/>
      <c r="C101" s="194"/>
      <c r="D101" s="195" t="s">
        <v>161</v>
      </c>
      <c r="E101" s="196" t="s">
        <v>19</v>
      </c>
      <c r="F101" s="197" t="s">
        <v>822</v>
      </c>
      <c r="G101" s="194"/>
      <c r="H101" s="198">
        <v>1.8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161</v>
      </c>
      <c r="AU101" s="204" t="s">
        <v>86</v>
      </c>
      <c r="AV101" s="12" t="s">
        <v>86</v>
      </c>
      <c r="AW101" s="12" t="s">
        <v>36</v>
      </c>
      <c r="AX101" s="12" t="s">
        <v>84</v>
      </c>
      <c r="AY101" s="204" t="s">
        <v>152</v>
      </c>
    </row>
    <row r="102" spans="2:65" s="1" customFormat="1" ht="22.5" customHeight="1">
      <c r="B102" s="33"/>
      <c r="C102" s="181" t="s">
        <v>823</v>
      </c>
      <c r="D102" s="181" t="s">
        <v>154</v>
      </c>
      <c r="E102" s="182" t="s">
        <v>824</v>
      </c>
      <c r="F102" s="183" t="s">
        <v>825</v>
      </c>
      <c r="G102" s="184" t="s">
        <v>181</v>
      </c>
      <c r="H102" s="185">
        <v>5.0999999999999996</v>
      </c>
      <c r="I102" s="186"/>
      <c r="J102" s="187">
        <f>ROUND(I102*H102,2)</f>
        <v>0</v>
      </c>
      <c r="K102" s="183" t="s">
        <v>158</v>
      </c>
      <c r="L102" s="37"/>
      <c r="M102" s="188" t="s">
        <v>19</v>
      </c>
      <c r="N102" s="189" t="s">
        <v>48</v>
      </c>
      <c r="O102" s="59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16" t="s">
        <v>159</v>
      </c>
      <c r="AT102" s="16" t="s">
        <v>154</v>
      </c>
      <c r="AU102" s="16" t="s">
        <v>86</v>
      </c>
      <c r="AY102" s="16" t="s">
        <v>152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6" t="s">
        <v>84</v>
      </c>
      <c r="BK102" s="192">
        <f>ROUND(I102*H102,2)</f>
        <v>0</v>
      </c>
      <c r="BL102" s="16" t="s">
        <v>159</v>
      </c>
      <c r="BM102" s="16" t="s">
        <v>826</v>
      </c>
    </row>
    <row r="103" spans="2:65" s="12" customFormat="1" ht="11.25">
      <c r="B103" s="193"/>
      <c r="C103" s="194"/>
      <c r="D103" s="195" t="s">
        <v>161</v>
      </c>
      <c r="E103" s="196" t="s">
        <v>19</v>
      </c>
      <c r="F103" s="197" t="s">
        <v>827</v>
      </c>
      <c r="G103" s="194"/>
      <c r="H103" s="198">
        <v>3.3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161</v>
      </c>
      <c r="AU103" s="204" t="s">
        <v>86</v>
      </c>
      <c r="AV103" s="12" t="s">
        <v>86</v>
      </c>
      <c r="AW103" s="12" t="s">
        <v>36</v>
      </c>
      <c r="AX103" s="12" t="s">
        <v>77</v>
      </c>
      <c r="AY103" s="204" t="s">
        <v>152</v>
      </c>
    </row>
    <row r="104" spans="2:65" s="12" customFormat="1" ht="11.25">
      <c r="B104" s="193"/>
      <c r="C104" s="194"/>
      <c r="D104" s="195" t="s">
        <v>161</v>
      </c>
      <c r="E104" s="196" t="s">
        <v>19</v>
      </c>
      <c r="F104" s="197" t="s">
        <v>822</v>
      </c>
      <c r="G104" s="194"/>
      <c r="H104" s="198">
        <v>1.8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161</v>
      </c>
      <c r="AU104" s="204" t="s">
        <v>86</v>
      </c>
      <c r="AV104" s="12" t="s">
        <v>86</v>
      </c>
      <c r="AW104" s="12" t="s">
        <v>36</v>
      </c>
      <c r="AX104" s="12" t="s">
        <v>77</v>
      </c>
      <c r="AY104" s="204" t="s">
        <v>152</v>
      </c>
    </row>
    <row r="105" spans="2:65" s="13" customFormat="1" ht="11.25">
      <c r="B105" s="205"/>
      <c r="C105" s="206"/>
      <c r="D105" s="195" t="s">
        <v>161</v>
      </c>
      <c r="E105" s="207" t="s">
        <v>19</v>
      </c>
      <c r="F105" s="208" t="s">
        <v>222</v>
      </c>
      <c r="G105" s="206"/>
      <c r="H105" s="209">
        <v>5.0999999999999996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161</v>
      </c>
      <c r="AU105" s="215" t="s">
        <v>86</v>
      </c>
      <c r="AV105" s="13" t="s">
        <v>159</v>
      </c>
      <c r="AW105" s="13" t="s">
        <v>36</v>
      </c>
      <c r="AX105" s="13" t="s">
        <v>84</v>
      </c>
      <c r="AY105" s="215" t="s">
        <v>152</v>
      </c>
    </row>
    <row r="106" spans="2:65" s="1" customFormat="1" ht="22.5" customHeight="1">
      <c r="B106" s="33"/>
      <c r="C106" s="181" t="s">
        <v>84</v>
      </c>
      <c r="D106" s="181" t="s">
        <v>154</v>
      </c>
      <c r="E106" s="182" t="s">
        <v>399</v>
      </c>
      <c r="F106" s="183" t="s">
        <v>400</v>
      </c>
      <c r="G106" s="184" t="s">
        <v>181</v>
      </c>
      <c r="H106" s="185">
        <v>324.52</v>
      </c>
      <c r="I106" s="186"/>
      <c r="J106" s="187">
        <f>ROUND(I106*H106,2)</f>
        <v>0</v>
      </c>
      <c r="K106" s="183" t="s">
        <v>158</v>
      </c>
      <c r="L106" s="37"/>
      <c r="M106" s="188" t="s">
        <v>19</v>
      </c>
      <c r="N106" s="189" t="s">
        <v>48</v>
      </c>
      <c r="O106" s="59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159</v>
      </c>
      <c r="AT106" s="16" t="s">
        <v>154</v>
      </c>
      <c r="AU106" s="16" t="s">
        <v>86</v>
      </c>
      <c r="AY106" s="16" t="s">
        <v>152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84</v>
      </c>
      <c r="BK106" s="192">
        <f>ROUND(I106*H106,2)</f>
        <v>0</v>
      </c>
      <c r="BL106" s="16" t="s">
        <v>159</v>
      </c>
      <c r="BM106" s="16" t="s">
        <v>828</v>
      </c>
    </row>
    <row r="107" spans="2:65" s="12" customFormat="1" ht="11.25">
      <c r="B107" s="193"/>
      <c r="C107" s="194"/>
      <c r="D107" s="195" t="s">
        <v>161</v>
      </c>
      <c r="E107" s="196" t="s">
        <v>19</v>
      </c>
      <c r="F107" s="197" t="s">
        <v>829</v>
      </c>
      <c r="G107" s="194"/>
      <c r="H107" s="198">
        <v>46.2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161</v>
      </c>
      <c r="AU107" s="204" t="s">
        <v>86</v>
      </c>
      <c r="AV107" s="12" t="s">
        <v>86</v>
      </c>
      <c r="AW107" s="12" t="s">
        <v>36</v>
      </c>
      <c r="AX107" s="12" t="s">
        <v>77</v>
      </c>
      <c r="AY107" s="204" t="s">
        <v>152</v>
      </c>
    </row>
    <row r="108" spans="2:65" s="12" customFormat="1" ht="11.25">
      <c r="B108" s="193"/>
      <c r="C108" s="194"/>
      <c r="D108" s="195" t="s">
        <v>161</v>
      </c>
      <c r="E108" s="196" t="s">
        <v>19</v>
      </c>
      <c r="F108" s="197" t="s">
        <v>830</v>
      </c>
      <c r="G108" s="194"/>
      <c r="H108" s="198">
        <v>31.68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161</v>
      </c>
      <c r="AU108" s="204" t="s">
        <v>86</v>
      </c>
      <c r="AV108" s="12" t="s">
        <v>86</v>
      </c>
      <c r="AW108" s="12" t="s">
        <v>36</v>
      </c>
      <c r="AX108" s="12" t="s">
        <v>77</v>
      </c>
      <c r="AY108" s="204" t="s">
        <v>152</v>
      </c>
    </row>
    <row r="109" spans="2:65" s="12" customFormat="1" ht="11.25">
      <c r="B109" s="193"/>
      <c r="C109" s="194"/>
      <c r="D109" s="195" t="s">
        <v>161</v>
      </c>
      <c r="E109" s="196" t="s">
        <v>19</v>
      </c>
      <c r="F109" s="197" t="s">
        <v>831</v>
      </c>
      <c r="G109" s="194"/>
      <c r="H109" s="198">
        <v>225.94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161</v>
      </c>
      <c r="AU109" s="204" t="s">
        <v>86</v>
      </c>
      <c r="AV109" s="12" t="s">
        <v>86</v>
      </c>
      <c r="AW109" s="12" t="s">
        <v>36</v>
      </c>
      <c r="AX109" s="12" t="s">
        <v>77</v>
      </c>
      <c r="AY109" s="204" t="s">
        <v>152</v>
      </c>
    </row>
    <row r="110" spans="2:65" s="12" customFormat="1" ht="11.25">
      <c r="B110" s="193"/>
      <c r="C110" s="194"/>
      <c r="D110" s="195" t="s">
        <v>161</v>
      </c>
      <c r="E110" s="196" t="s">
        <v>19</v>
      </c>
      <c r="F110" s="197" t="s">
        <v>832</v>
      </c>
      <c r="G110" s="194"/>
      <c r="H110" s="198">
        <v>13.2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161</v>
      </c>
      <c r="AU110" s="204" t="s">
        <v>86</v>
      </c>
      <c r="AV110" s="12" t="s">
        <v>86</v>
      </c>
      <c r="AW110" s="12" t="s">
        <v>36</v>
      </c>
      <c r="AX110" s="12" t="s">
        <v>77</v>
      </c>
      <c r="AY110" s="204" t="s">
        <v>152</v>
      </c>
    </row>
    <row r="111" spans="2:65" s="12" customFormat="1" ht="11.25">
      <c r="B111" s="193"/>
      <c r="C111" s="194"/>
      <c r="D111" s="195" t="s">
        <v>161</v>
      </c>
      <c r="E111" s="196" t="s">
        <v>19</v>
      </c>
      <c r="F111" s="197" t="s">
        <v>833</v>
      </c>
      <c r="G111" s="194"/>
      <c r="H111" s="198">
        <v>7.5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161</v>
      </c>
      <c r="AU111" s="204" t="s">
        <v>86</v>
      </c>
      <c r="AV111" s="12" t="s">
        <v>86</v>
      </c>
      <c r="AW111" s="12" t="s">
        <v>36</v>
      </c>
      <c r="AX111" s="12" t="s">
        <v>77</v>
      </c>
      <c r="AY111" s="204" t="s">
        <v>152</v>
      </c>
    </row>
    <row r="112" spans="2:65" s="13" customFormat="1" ht="11.25">
      <c r="B112" s="205"/>
      <c r="C112" s="206"/>
      <c r="D112" s="195" t="s">
        <v>161</v>
      </c>
      <c r="E112" s="207" t="s">
        <v>19</v>
      </c>
      <c r="F112" s="208" t="s">
        <v>222</v>
      </c>
      <c r="G112" s="206"/>
      <c r="H112" s="209">
        <v>324.52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161</v>
      </c>
      <c r="AU112" s="215" t="s">
        <v>86</v>
      </c>
      <c r="AV112" s="13" t="s">
        <v>159</v>
      </c>
      <c r="AW112" s="13" t="s">
        <v>36</v>
      </c>
      <c r="AX112" s="13" t="s">
        <v>84</v>
      </c>
      <c r="AY112" s="215" t="s">
        <v>152</v>
      </c>
    </row>
    <row r="113" spans="2:65" s="1" customFormat="1" ht="16.5" customHeight="1">
      <c r="B113" s="33"/>
      <c r="C113" s="181" t="s">
        <v>559</v>
      </c>
      <c r="D113" s="181" t="s">
        <v>154</v>
      </c>
      <c r="E113" s="182" t="s">
        <v>834</v>
      </c>
      <c r="F113" s="183" t="s">
        <v>835</v>
      </c>
      <c r="G113" s="184" t="s">
        <v>176</v>
      </c>
      <c r="H113" s="185">
        <v>8</v>
      </c>
      <c r="I113" s="186"/>
      <c r="J113" s="187">
        <f>ROUND(I113*H113,2)</f>
        <v>0</v>
      </c>
      <c r="K113" s="183" t="s">
        <v>158</v>
      </c>
      <c r="L113" s="37"/>
      <c r="M113" s="188" t="s">
        <v>19</v>
      </c>
      <c r="N113" s="189" t="s">
        <v>48</v>
      </c>
      <c r="O113" s="59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16" t="s">
        <v>159</v>
      </c>
      <c r="AT113" s="16" t="s">
        <v>154</v>
      </c>
      <c r="AU113" s="16" t="s">
        <v>86</v>
      </c>
      <c r="AY113" s="16" t="s">
        <v>152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6" t="s">
        <v>84</v>
      </c>
      <c r="BK113" s="192">
        <f>ROUND(I113*H113,2)</f>
        <v>0</v>
      </c>
      <c r="BL113" s="16" t="s">
        <v>159</v>
      </c>
      <c r="BM113" s="16" t="s">
        <v>836</v>
      </c>
    </row>
    <row r="114" spans="2:65" s="1" customFormat="1" ht="16.5" customHeight="1">
      <c r="B114" s="33"/>
      <c r="C114" s="216" t="s">
        <v>563</v>
      </c>
      <c r="D114" s="216" t="s">
        <v>230</v>
      </c>
      <c r="E114" s="217" t="s">
        <v>837</v>
      </c>
      <c r="F114" s="218" t="s">
        <v>838</v>
      </c>
      <c r="G114" s="219" t="s">
        <v>176</v>
      </c>
      <c r="H114" s="220">
        <v>12</v>
      </c>
      <c r="I114" s="221"/>
      <c r="J114" s="222">
        <f>ROUND(I114*H114,2)</f>
        <v>0</v>
      </c>
      <c r="K114" s="218" t="s">
        <v>158</v>
      </c>
      <c r="L114" s="223"/>
      <c r="M114" s="224" t="s">
        <v>19</v>
      </c>
      <c r="N114" s="225" t="s">
        <v>48</v>
      </c>
      <c r="O114" s="59"/>
      <c r="P114" s="190">
        <f>O114*H114</f>
        <v>0</v>
      </c>
      <c r="Q114" s="190">
        <v>4.1730000000000003E-2</v>
      </c>
      <c r="R114" s="190">
        <f>Q114*H114</f>
        <v>0.50076000000000009</v>
      </c>
      <c r="S114" s="190">
        <v>0</v>
      </c>
      <c r="T114" s="191">
        <f>S114*H114</f>
        <v>0</v>
      </c>
      <c r="AR114" s="16" t="s">
        <v>233</v>
      </c>
      <c r="AT114" s="16" t="s">
        <v>230</v>
      </c>
      <c r="AU114" s="16" t="s">
        <v>86</v>
      </c>
      <c r="AY114" s="16" t="s">
        <v>152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6" t="s">
        <v>84</v>
      </c>
      <c r="BK114" s="192">
        <f>ROUND(I114*H114,2)</f>
        <v>0</v>
      </c>
      <c r="BL114" s="16" t="s">
        <v>159</v>
      </c>
      <c r="BM114" s="16" t="s">
        <v>839</v>
      </c>
    </row>
    <row r="115" spans="2:65" s="1" customFormat="1" ht="22.5" customHeight="1">
      <c r="B115" s="33"/>
      <c r="C115" s="181" t="s">
        <v>86</v>
      </c>
      <c r="D115" s="181" t="s">
        <v>154</v>
      </c>
      <c r="E115" s="182" t="s">
        <v>840</v>
      </c>
      <c r="F115" s="183" t="s">
        <v>841</v>
      </c>
      <c r="G115" s="184" t="s">
        <v>157</v>
      </c>
      <c r="H115" s="185">
        <v>247.8</v>
      </c>
      <c r="I115" s="186"/>
      <c r="J115" s="187">
        <f>ROUND(I115*H115,2)</f>
        <v>0</v>
      </c>
      <c r="K115" s="183" t="s">
        <v>158</v>
      </c>
      <c r="L115" s="37"/>
      <c r="M115" s="188" t="s">
        <v>19</v>
      </c>
      <c r="N115" s="189" t="s">
        <v>48</v>
      </c>
      <c r="O115" s="59"/>
      <c r="P115" s="190">
        <f>O115*H115</f>
        <v>0</v>
      </c>
      <c r="Q115" s="190">
        <v>8.4000000000000003E-4</v>
      </c>
      <c r="R115" s="190">
        <f>Q115*H115</f>
        <v>0.20815200000000003</v>
      </c>
      <c r="S115" s="190">
        <v>0</v>
      </c>
      <c r="T115" s="191">
        <f>S115*H115</f>
        <v>0</v>
      </c>
      <c r="AR115" s="16" t="s">
        <v>159</v>
      </c>
      <c r="AT115" s="16" t="s">
        <v>154</v>
      </c>
      <c r="AU115" s="16" t="s">
        <v>86</v>
      </c>
      <c r="AY115" s="16" t="s">
        <v>152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84</v>
      </c>
      <c r="BK115" s="192">
        <f>ROUND(I115*H115,2)</f>
        <v>0</v>
      </c>
      <c r="BL115" s="16" t="s">
        <v>159</v>
      </c>
      <c r="BM115" s="16" t="s">
        <v>842</v>
      </c>
    </row>
    <row r="116" spans="2:65" s="12" customFormat="1" ht="11.25">
      <c r="B116" s="193"/>
      <c r="C116" s="194"/>
      <c r="D116" s="195" t="s">
        <v>161</v>
      </c>
      <c r="E116" s="196" t="s">
        <v>19</v>
      </c>
      <c r="F116" s="197" t="s">
        <v>843</v>
      </c>
      <c r="G116" s="194"/>
      <c r="H116" s="198">
        <v>42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161</v>
      </c>
      <c r="AU116" s="204" t="s">
        <v>86</v>
      </c>
      <c r="AV116" s="12" t="s">
        <v>86</v>
      </c>
      <c r="AW116" s="12" t="s">
        <v>36</v>
      </c>
      <c r="AX116" s="12" t="s">
        <v>77</v>
      </c>
      <c r="AY116" s="204" t="s">
        <v>152</v>
      </c>
    </row>
    <row r="117" spans="2:65" s="12" customFormat="1" ht="11.25">
      <c r="B117" s="193"/>
      <c r="C117" s="194"/>
      <c r="D117" s="195" t="s">
        <v>161</v>
      </c>
      <c r="E117" s="196" t="s">
        <v>19</v>
      </c>
      <c r="F117" s="197" t="s">
        <v>844</v>
      </c>
      <c r="G117" s="194"/>
      <c r="H117" s="198">
        <v>28.8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161</v>
      </c>
      <c r="AU117" s="204" t="s">
        <v>86</v>
      </c>
      <c r="AV117" s="12" t="s">
        <v>86</v>
      </c>
      <c r="AW117" s="12" t="s">
        <v>36</v>
      </c>
      <c r="AX117" s="12" t="s">
        <v>77</v>
      </c>
      <c r="AY117" s="204" t="s">
        <v>152</v>
      </c>
    </row>
    <row r="118" spans="2:65" s="12" customFormat="1" ht="11.25">
      <c r="B118" s="193"/>
      <c r="C118" s="194"/>
      <c r="D118" s="195" t="s">
        <v>161</v>
      </c>
      <c r="E118" s="196" t="s">
        <v>19</v>
      </c>
      <c r="F118" s="197" t="s">
        <v>845</v>
      </c>
      <c r="G118" s="194"/>
      <c r="H118" s="198">
        <v>177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161</v>
      </c>
      <c r="AU118" s="204" t="s">
        <v>86</v>
      </c>
      <c r="AV118" s="12" t="s">
        <v>86</v>
      </c>
      <c r="AW118" s="12" t="s">
        <v>36</v>
      </c>
      <c r="AX118" s="12" t="s">
        <v>77</v>
      </c>
      <c r="AY118" s="204" t="s">
        <v>152</v>
      </c>
    </row>
    <row r="119" spans="2:65" s="13" customFormat="1" ht="11.25">
      <c r="B119" s="205"/>
      <c r="C119" s="206"/>
      <c r="D119" s="195" t="s">
        <v>161</v>
      </c>
      <c r="E119" s="207" t="s">
        <v>19</v>
      </c>
      <c r="F119" s="208" t="s">
        <v>222</v>
      </c>
      <c r="G119" s="206"/>
      <c r="H119" s="209">
        <v>247.8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161</v>
      </c>
      <c r="AU119" s="215" t="s">
        <v>86</v>
      </c>
      <c r="AV119" s="13" t="s">
        <v>159</v>
      </c>
      <c r="AW119" s="13" t="s">
        <v>36</v>
      </c>
      <c r="AX119" s="13" t="s">
        <v>84</v>
      </c>
      <c r="AY119" s="215" t="s">
        <v>152</v>
      </c>
    </row>
    <row r="120" spans="2:65" s="1" customFormat="1" ht="22.5" customHeight="1">
      <c r="B120" s="33"/>
      <c r="C120" s="181" t="s">
        <v>163</v>
      </c>
      <c r="D120" s="181" t="s">
        <v>154</v>
      </c>
      <c r="E120" s="182" t="s">
        <v>846</v>
      </c>
      <c r="F120" s="183" t="s">
        <v>847</v>
      </c>
      <c r="G120" s="184" t="s">
        <v>157</v>
      </c>
      <c r="H120" s="185">
        <v>247.8</v>
      </c>
      <c r="I120" s="186"/>
      <c r="J120" s="187">
        <f>ROUND(I120*H120,2)</f>
        <v>0</v>
      </c>
      <c r="K120" s="183" t="s">
        <v>158</v>
      </c>
      <c r="L120" s="37"/>
      <c r="M120" s="188" t="s">
        <v>19</v>
      </c>
      <c r="N120" s="189" t="s">
        <v>48</v>
      </c>
      <c r="O120" s="59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16" t="s">
        <v>159</v>
      </c>
      <c r="AT120" s="16" t="s">
        <v>154</v>
      </c>
      <c r="AU120" s="16" t="s">
        <v>86</v>
      </c>
      <c r="AY120" s="16" t="s">
        <v>152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6" t="s">
        <v>84</v>
      </c>
      <c r="BK120" s="192">
        <f>ROUND(I120*H120,2)</f>
        <v>0</v>
      </c>
      <c r="BL120" s="16" t="s">
        <v>159</v>
      </c>
      <c r="BM120" s="16" t="s">
        <v>848</v>
      </c>
    </row>
    <row r="121" spans="2:65" s="1" customFormat="1" ht="22.5" customHeight="1">
      <c r="B121" s="33"/>
      <c r="C121" s="181" t="s">
        <v>233</v>
      </c>
      <c r="D121" s="181" t="s">
        <v>154</v>
      </c>
      <c r="E121" s="182" t="s">
        <v>189</v>
      </c>
      <c r="F121" s="183" t="s">
        <v>190</v>
      </c>
      <c r="G121" s="184" t="s">
        <v>181</v>
      </c>
      <c r="H121" s="185">
        <v>207.27799999999999</v>
      </c>
      <c r="I121" s="186"/>
      <c r="J121" s="187">
        <f>ROUND(I121*H121,2)</f>
        <v>0</v>
      </c>
      <c r="K121" s="183" t="s">
        <v>158</v>
      </c>
      <c r="L121" s="37"/>
      <c r="M121" s="188" t="s">
        <v>19</v>
      </c>
      <c r="N121" s="189" t="s">
        <v>48</v>
      </c>
      <c r="O121" s="59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AR121" s="16" t="s">
        <v>159</v>
      </c>
      <c r="AT121" s="16" t="s">
        <v>154</v>
      </c>
      <c r="AU121" s="16" t="s">
        <v>86</v>
      </c>
      <c r="AY121" s="16" t="s">
        <v>152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6" t="s">
        <v>84</v>
      </c>
      <c r="BK121" s="192">
        <f>ROUND(I121*H121,2)</f>
        <v>0</v>
      </c>
      <c r="BL121" s="16" t="s">
        <v>159</v>
      </c>
      <c r="BM121" s="16" t="s">
        <v>849</v>
      </c>
    </row>
    <row r="122" spans="2:65" s="1" customFormat="1" ht="16.5" customHeight="1">
      <c r="B122" s="33"/>
      <c r="C122" s="181" t="s">
        <v>184</v>
      </c>
      <c r="D122" s="181" t="s">
        <v>154</v>
      </c>
      <c r="E122" s="182" t="s">
        <v>405</v>
      </c>
      <c r="F122" s="183" t="s">
        <v>406</v>
      </c>
      <c r="G122" s="184" t="s">
        <v>181</v>
      </c>
      <c r="H122" s="185">
        <v>238.68</v>
      </c>
      <c r="I122" s="186"/>
      <c r="J122" s="187">
        <f>ROUND(I122*H122,2)</f>
        <v>0</v>
      </c>
      <c r="K122" s="183" t="s">
        <v>158</v>
      </c>
      <c r="L122" s="37"/>
      <c r="M122" s="188" t="s">
        <v>19</v>
      </c>
      <c r="N122" s="189" t="s">
        <v>48</v>
      </c>
      <c r="O122" s="59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16" t="s">
        <v>159</v>
      </c>
      <c r="AT122" s="16" t="s">
        <v>154</v>
      </c>
      <c r="AU122" s="16" t="s">
        <v>86</v>
      </c>
      <c r="AY122" s="16" t="s">
        <v>152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6" t="s">
        <v>84</v>
      </c>
      <c r="BK122" s="192">
        <f>ROUND(I122*H122,2)</f>
        <v>0</v>
      </c>
      <c r="BL122" s="16" t="s">
        <v>159</v>
      </c>
      <c r="BM122" s="16" t="s">
        <v>850</v>
      </c>
    </row>
    <row r="123" spans="2:65" s="12" customFormat="1" ht="11.25">
      <c r="B123" s="193"/>
      <c r="C123" s="194"/>
      <c r="D123" s="195" t="s">
        <v>161</v>
      </c>
      <c r="E123" s="196" t="s">
        <v>19</v>
      </c>
      <c r="F123" s="197" t="s">
        <v>851</v>
      </c>
      <c r="G123" s="194"/>
      <c r="H123" s="198">
        <v>23.64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161</v>
      </c>
      <c r="AU123" s="204" t="s">
        <v>86</v>
      </c>
      <c r="AV123" s="12" t="s">
        <v>86</v>
      </c>
      <c r="AW123" s="12" t="s">
        <v>36</v>
      </c>
      <c r="AX123" s="12" t="s">
        <v>77</v>
      </c>
      <c r="AY123" s="204" t="s">
        <v>152</v>
      </c>
    </row>
    <row r="124" spans="2:65" s="12" customFormat="1" ht="11.25">
      <c r="B124" s="193"/>
      <c r="C124" s="194"/>
      <c r="D124" s="195" t="s">
        <v>161</v>
      </c>
      <c r="E124" s="196" t="s">
        <v>19</v>
      </c>
      <c r="F124" s="197" t="s">
        <v>852</v>
      </c>
      <c r="G124" s="194"/>
      <c r="H124" s="198">
        <v>156.04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161</v>
      </c>
      <c r="AU124" s="204" t="s">
        <v>86</v>
      </c>
      <c r="AV124" s="12" t="s">
        <v>86</v>
      </c>
      <c r="AW124" s="12" t="s">
        <v>36</v>
      </c>
      <c r="AX124" s="12" t="s">
        <v>77</v>
      </c>
      <c r="AY124" s="204" t="s">
        <v>152</v>
      </c>
    </row>
    <row r="125" spans="2:65" s="12" customFormat="1" ht="11.25">
      <c r="B125" s="193"/>
      <c r="C125" s="194"/>
      <c r="D125" s="195" t="s">
        <v>161</v>
      </c>
      <c r="E125" s="196" t="s">
        <v>19</v>
      </c>
      <c r="F125" s="197" t="s">
        <v>853</v>
      </c>
      <c r="G125" s="194"/>
      <c r="H125" s="198">
        <v>15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161</v>
      </c>
      <c r="AU125" s="204" t="s">
        <v>86</v>
      </c>
      <c r="AV125" s="12" t="s">
        <v>86</v>
      </c>
      <c r="AW125" s="12" t="s">
        <v>36</v>
      </c>
      <c r="AX125" s="12" t="s">
        <v>77</v>
      </c>
      <c r="AY125" s="204" t="s">
        <v>152</v>
      </c>
    </row>
    <row r="126" spans="2:65" s="12" customFormat="1" ht="11.25">
      <c r="B126" s="193"/>
      <c r="C126" s="194"/>
      <c r="D126" s="195" t="s">
        <v>161</v>
      </c>
      <c r="E126" s="196" t="s">
        <v>19</v>
      </c>
      <c r="F126" s="197" t="s">
        <v>854</v>
      </c>
      <c r="G126" s="194"/>
      <c r="H126" s="198">
        <v>44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161</v>
      </c>
      <c r="AU126" s="204" t="s">
        <v>86</v>
      </c>
      <c r="AV126" s="12" t="s">
        <v>86</v>
      </c>
      <c r="AW126" s="12" t="s">
        <v>36</v>
      </c>
      <c r="AX126" s="12" t="s">
        <v>77</v>
      </c>
      <c r="AY126" s="204" t="s">
        <v>152</v>
      </c>
    </row>
    <row r="127" spans="2:65" s="13" customFormat="1" ht="11.25">
      <c r="B127" s="205"/>
      <c r="C127" s="206"/>
      <c r="D127" s="195" t="s">
        <v>161</v>
      </c>
      <c r="E127" s="207" t="s">
        <v>19</v>
      </c>
      <c r="F127" s="208" t="s">
        <v>222</v>
      </c>
      <c r="G127" s="206"/>
      <c r="H127" s="209">
        <v>238.68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161</v>
      </c>
      <c r="AU127" s="215" t="s">
        <v>86</v>
      </c>
      <c r="AV127" s="13" t="s">
        <v>159</v>
      </c>
      <c r="AW127" s="13" t="s">
        <v>36</v>
      </c>
      <c r="AX127" s="13" t="s">
        <v>84</v>
      </c>
      <c r="AY127" s="215" t="s">
        <v>152</v>
      </c>
    </row>
    <row r="128" spans="2:65" s="1" customFormat="1" ht="16.5" customHeight="1">
      <c r="B128" s="33"/>
      <c r="C128" s="181" t="s">
        <v>293</v>
      </c>
      <c r="D128" s="181" t="s">
        <v>154</v>
      </c>
      <c r="E128" s="182" t="s">
        <v>203</v>
      </c>
      <c r="F128" s="183" t="s">
        <v>204</v>
      </c>
      <c r="G128" s="184" t="s">
        <v>181</v>
      </c>
      <c r="H128" s="185">
        <v>207.27799999999999</v>
      </c>
      <c r="I128" s="186"/>
      <c r="J128" s="187">
        <f>ROUND(I128*H128,2)</f>
        <v>0</v>
      </c>
      <c r="K128" s="183" t="s">
        <v>158</v>
      </c>
      <c r="L128" s="37"/>
      <c r="M128" s="188" t="s">
        <v>19</v>
      </c>
      <c r="N128" s="189" t="s">
        <v>48</v>
      </c>
      <c r="O128" s="59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6" t="s">
        <v>159</v>
      </c>
      <c r="AT128" s="16" t="s">
        <v>154</v>
      </c>
      <c r="AU128" s="16" t="s">
        <v>86</v>
      </c>
      <c r="AY128" s="16" t="s">
        <v>152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84</v>
      </c>
      <c r="BK128" s="192">
        <f>ROUND(I128*H128,2)</f>
        <v>0</v>
      </c>
      <c r="BL128" s="16" t="s">
        <v>159</v>
      </c>
      <c r="BM128" s="16" t="s">
        <v>855</v>
      </c>
    </row>
    <row r="129" spans="2:65" s="1" customFormat="1" ht="22.5" customHeight="1">
      <c r="B129" s="33"/>
      <c r="C129" s="181" t="s">
        <v>331</v>
      </c>
      <c r="D129" s="181" t="s">
        <v>154</v>
      </c>
      <c r="E129" s="182" t="s">
        <v>207</v>
      </c>
      <c r="F129" s="183" t="s">
        <v>208</v>
      </c>
      <c r="G129" s="184" t="s">
        <v>209</v>
      </c>
      <c r="H129" s="185">
        <v>373.1</v>
      </c>
      <c r="I129" s="186"/>
      <c r="J129" s="187">
        <f>ROUND(I129*H129,2)</f>
        <v>0</v>
      </c>
      <c r="K129" s="183" t="s">
        <v>158</v>
      </c>
      <c r="L129" s="37"/>
      <c r="M129" s="188" t="s">
        <v>19</v>
      </c>
      <c r="N129" s="189" t="s">
        <v>48</v>
      </c>
      <c r="O129" s="59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16" t="s">
        <v>159</v>
      </c>
      <c r="AT129" s="16" t="s">
        <v>154</v>
      </c>
      <c r="AU129" s="16" t="s">
        <v>86</v>
      </c>
      <c r="AY129" s="16" t="s">
        <v>152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6" t="s">
        <v>84</v>
      </c>
      <c r="BK129" s="192">
        <f>ROUND(I129*H129,2)</f>
        <v>0</v>
      </c>
      <c r="BL129" s="16" t="s">
        <v>159</v>
      </c>
      <c r="BM129" s="16" t="s">
        <v>856</v>
      </c>
    </row>
    <row r="130" spans="2:65" s="12" customFormat="1" ht="11.25">
      <c r="B130" s="193"/>
      <c r="C130" s="194"/>
      <c r="D130" s="195" t="s">
        <v>161</v>
      </c>
      <c r="E130" s="194"/>
      <c r="F130" s="197" t="s">
        <v>857</v>
      </c>
      <c r="G130" s="194"/>
      <c r="H130" s="198">
        <v>373.1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161</v>
      </c>
      <c r="AU130" s="204" t="s">
        <v>86</v>
      </c>
      <c r="AV130" s="12" t="s">
        <v>86</v>
      </c>
      <c r="AW130" s="12" t="s">
        <v>4</v>
      </c>
      <c r="AX130" s="12" t="s">
        <v>84</v>
      </c>
      <c r="AY130" s="204" t="s">
        <v>152</v>
      </c>
    </row>
    <row r="131" spans="2:65" s="1" customFormat="1" ht="22.5" customHeight="1">
      <c r="B131" s="33"/>
      <c r="C131" s="181" t="s">
        <v>335</v>
      </c>
      <c r="D131" s="181" t="s">
        <v>154</v>
      </c>
      <c r="E131" s="182" t="s">
        <v>414</v>
      </c>
      <c r="F131" s="183" t="s">
        <v>415</v>
      </c>
      <c r="G131" s="184" t="s">
        <v>181</v>
      </c>
      <c r="H131" s="185">
        <v>129.84</v>
      </c>
      <c r="I131" s="186"/>
      <c r="J131" s="187">
        <f>ROUND(I131*H131,2)</f>
        <v>0</v>
      </c>
      <c r="K131" s="183" t="s">
        <v>158</v>
      </c>
      <c r="L131" s="37"/>
      <c r="M131" s="188" t="s">
        <v>19</v>
      </c>
      <c r="N131" s="189" t="s">
        <v>48</v>
      </c>
      <c r="O131" s="59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159</v>
      </c>
      <c r="AT131" s="16" t="s">
        <v>154</v>
      </c>
      <c r="AU131" s="16" t="s">
        <v>86</v>
      </c>
      <c r="AY131" s="16" t="s">
        <v>152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84</v>
      </c>
      <c r="BK131" s="192">
        <f>ROUND(I131*H131,2)</f>
        <v>0</v>
      </c>
      <c r="BL131" s="16" t="s">
        <v>159</v>
      </c>
      <c r="BM131" s="16" t="s">
        <v>858</v>
      </c>
    </row>
    <row r="132" spans="2:65" s="12" customFormat="1" ht="11.25">
      <c r="B132" s="193"/>
      <c r="C132" s="194"/>
      <c r="D132" s="195" t="s">
        <v>161</v>
      </c>
      <c r="E132" s="196" t="s">
        <v>19</v>
      </c>
      <c r="F132" s="197" t="s">
        <v>859</v>
      </c>
      <c r="G132" s="194"/>
      <c r="H132" s="198">
        <v>324.52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161</v>
      </c>
      <c r="AU132" s="204" t="s">
        <v>86</v>
      </c>
      <c r="AV132" s="12" t="s">
        <v>86</v>
      </c>
      <c r="AW132" s="12" t="s">
        <v>36</v>
      </c>
      <c r="AX132" s="12" t="s">
        <v>77</v>
      </c>
      <c r="AY132" s="204" t="s">
        <v>152</v>
      </c>
    </row>
    <row r="133" spans="2:65" s="12" customFormat="1" ht="11.25">
      <c r="B133" s="193"/>
      <c r="C133" s="194"/>
      <c r="D133" s="195" t="s">
        <v>161</v>
      </c>
      <c r="E133" s="196" t="s">
        <v>19</v>
      </c>
      <c r="F133" s="197" t="s">
        <v>860</v>
      </c>
      <c r="G133" s="194"/>
      <c r="H133" s="198">
        <v>-194.68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161</v>
      </c>
      <c r="AU133" s="204" t="s">
        <v>86</v>
      </c>
      <c r="AV133" s="12" t="s">
        <v>86</v>
      </c>
      <c r="AW133" s="12" t="s">
        <v>36</v>
      </c>
      <c r="AX133" s="12" t="s">
        <v>77</v>
      </c>
      <c r="AY133" s="204" t="s">
        <v>152</v>
      </c>
    </row>
    <row r="134" spans="2:65" s="13" customFormat="1" ht="11.25">
      <c r="B134" s="205"/>
      <c r="C134" s="206"/>
      <c r="D134" s="195" t="s">
        <v>161</v>
      </c>
      <c r="E134" s="207" t="s">
        <v>19</v>
      </c>
      <c r="F134" s="208" t="s">
        <v>222</v>
      </c>
      <c r="G134" s="206"/>
      <c r="H134" s="209">
        <v>129.84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161</v>
      </c>
      <c r="AU134" s="215" t="s">
        <v>86</v>
      </c>
      <c r="AV134" s="13" t="s">
        <v>159</v>
      </c>
      <c r="AW134" s="13" t="s">
        <v>36</v>
      </c>
      <c r="AX134" s="13" t="s">
        <v>84</v>
      </c>
      <c r="AY134" s="215" t="s">
        <v>152</v>
      </c>
    </row>
    <row r="135" spans="2:65" s="1" customFormat="1" ht="22.5" customHeight="1">
      <c r="B135" s="33"/>
      <c r="C135" s="181" t="s">
        <v>170</v>
      </c>
      <c r="D135" s="181" t="s">
        <v>154</v>
      </c>
      <c r="E135" s="182" t="s">
        <v>419</v>
      </c>
      <c r="F135" s="183" t="s">
        <v>420</v>
      </c>
      <c r="G135" s="184" t="s">
        <v>181</v>
      </c>
      <c r="H135" s="185">
        <v>156.04</v>
      </c>
      <c r="I135" s="186"/>
      <c r="J135" s="187">
        <f>ROUND(I135*H135,2)</f>
        <v>0</v>
      </c>
      <c r="K135" s="183" t="s">
        <v>158</v>
      </c>
      <c r="L135" s="37"/>
      <c r="M135" s="188" t="s">
        <v>19</v>
      </c>
      <c r="N135" s="189" t="s">
        <v>48</v>
      </c>
      <c r="O135" s="59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16" t="s">
        <v>159</v>
      </c>
      <c r="AT135" s="16" t="s">
        <v>154</v>
      </c>
      <c r="AU135" s="16" t="s">
        <v>86</v>
      </c>
      <c r="AY135" s="16" t="s">
        <v>152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6" t="s">
        <v>84</v>
      </c>
      <c r="BK135" s="192">
        <f>ROUND(I135*H135,2)</f>
        <v>0</v>
      </c>
      <c r="BL135" s="16" t="s">
        <v>159</v>
      </c>
      <c r="BM135" s="16" t="s">
        <v>861</v>
      </c>
    </row>
    <row r="136" spans="2:65" s="12" customFormat="1" ht="11.25">
      <c r="B136" s="193"/>
      <c r="C136" s="194"/>
      <c r="D136" s="195" t="s">
        <v>161</v>
      </c>
      <c r="E136" s="196" t="s">
        <v>19</v>
      </c>
      <c r="F136" s="197" t="s">
        <v>862</v>
      </c>
      <c r="G136" s="194"/>
      <c r="H136" s="198">
        <v>18.48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161</v>
      </c>
      <c r="AU136" s="204" t="s">
        <v>86</v>
      </c>
      <c r="AV136" s="12" t="s">
        <v>86</v>
      </c>
      <c r="AW136" s="12" t="s">
        <v>36</v>
      </c>
      <c r="AX136" s="12" t="s">
        <v>77</v>
      </c>
      <c r="AY136" s="204" t="s">
        <v>152</v>
      </c>
    </row>
    <row r="137" spans="2:65" s="12" customFormat="1" ht="11.25">
      <c r="B137" s="193"/>
      <c r="C137" s="194"/>
      <c r="D137" s="195" t="s">
        <v>161</v>
      </c>
      <c r="E137" s="196" t="s">
        <v>19</v>
      </c>
      <c r="F137" s="197" t="s">
        <v>863</v>
      </c>
      <c r="G137" s="194"/>
      <c r="H137" s="198">
        <v>9.9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161</v>
      </c>
      <c r="AU137" s="204" t="s">
        <v>86</v>
      </c>
      <c r="AV137" s="12" t="s">
        <v>86</v>
      </c>
      <c r="AW137" s="12" t="s">
        <v>36</v>
      </c>
      <c r="AX137" s="12" t="s">
        <v>77</v>
      </c>
      <c r="AY137" s="204" t="s">
        <v>152</v>
      </c>
    </row>
    <row r="138" spans="2:65" s="12" customFormat="1" ht="11.25">
      <c r="B138" s="193"/>
      <c r="C138" s="194"/>
      <c r="D138" s="195" t="s">
        <v>161</v>
      </c>
      <c r="E138" s="196" t="s">
        <v>19</v>
      </c>
      <c r="F138" s="197" t="s">
        <v>864</v>
      </c>
      <c r="G138" s="194"/>
      <c r="H138" s="198">
        <v>121.66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161</v>
      </c>
      <c r="AU138" s="204" t="s">
        <v>86</v>
      </c>
      <c r="AV138" s="12" t="s">
        <v>86</v>
      </c>
      <c r="AW138" s="12" t="s">
        <v>36</v>
      </c>
      <c r="AX138" s="12" t="s">
        <v>77</v>
      </c>
      <c r="AY138" s="204" t="s">
        <v>152</v>
      </c>
    </row>
    <row r="139" spans="2:65" s="12" customFormat="1" ht="11.25">
      <c r="B139" s="193"/>
      <c r="C139" s="194"/>
      <c r="D139" s="195" t="s">
        <v>161</v>
      </c>
      <c r="E139" s="196" t="s">
        <v>19</v>
      </c>
      <c r="F139" s="197" t="s">
        <v>865</v>
      </c>
      <c r="G139" s="194"/>
      <c r="H139" s="198">
        <v>6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161</v>
      </c>
      <c r="AU139" s="204" t="s">
        <v>86</v>
      </c>
      <c r="AV139" s="12" t="s">
        <v>86</v>
      </c>
      <c r="AW139" s="12" t="s">
        <v>36</v>
      </c>
      <c r="AX139" s="12" t="s">
        <v>77</v>
      </c>
      <c r="AY139" s="204" t="s">
        <v>152</v>
      </c>
    </row>
    <row r="140" spans="2:65" s="13" customFormat="1" ht="11.25">
      <c r="B140" s="205"/>
      <c r="C140" s="206"/>
      <c r="D140" s="195" t="s">
        <v>161</v>
      </c>
      <c r="E140" s="207" t="s">
        <v>19</v>
      </c>
      <c r="F140" s="208" t="s">
        <v>222</v>
      </c>
      <c r="G140" s="206"/>
      <c r="H140" s="209">
        <v>156.04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161</v>
      </c>
      <c r="AU140" s="215" t="s">
        <v>86</v>
      </c>
      <c r="AV140" s="13" t="s">
        <v>159</v>
      </c>
      <c r="AW140" s="13" t="s">
        <v>36</v>
      </c>
      <c r="AX140" s="13" t="s">
        <v>84</v>
      </c>
      <c r="AY140" s="215" t="s">
        <v>152</v>
      </c>
    </row>
    <row r="141" spans="2:65" s="1" customFormat="1" ht="16.5" customHeight="1">
      <c r="B141" s="33"/>
      <c r="C141" s="216" t="s">
        <v>178</v>
      </c>
      <c r="D141" s="216" t="s">
        <v>230</v>
      </c>
      <c r="E141" s="217" t="s">
        <v>866</v>
      </c>
      <c r="F141" s="218" t="s">
        <v>867</v>
      </c>
      <c r="G141" s="219" t="s">
        <v>209</v>
      </c>
      <c r="H141" s="220">
        <v>312.08</v>
      </c>
      <c r="I141" s="221"/>
      <c r="J141" s="222">
        <f>ROUND(I141*H141,2)</f>
        <v>0</v>
      </c>
      <c r="K141" s="218" t="s">
        <v>158</v>
      </c>
      <c r="L141" s="223"/>
      <c r="M141" s="224" t="s">
        <v>19</v>
      </c>
      <c r="N141" s="225" t="s">
        <v>48</v>
      </c>
      <c r="O141" s="59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16" t="s">
        <v>233</v>
      </c>
      <c r="AT141" s="16" t="s">
        <v>230</v>
      </c>
      <c r="AU141" s="16" t="s">
        <v>86</v>
      </c>
      <c r="AY141" s="16" t="s">
        <v>152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84</v>
      </c>
      <c r="BK141" s="192">
        <f>ROUND(I141*H141,2)</f>
        <v>0</v>
      </c>
      <c r="BL141" s="16" t="s">
        <v>159</v>
      </c>
      <c r="BM141" s="16" t="s">
        <v>868</v>
      </c>
    </row>
    <row r="142" spans="2:65" s="12" customFormat="1" ht="11.25">
      <c r="B142" s="193"/>
      <c r="C142" s="194"/>
      <c r="D142" s="195" t="s">
        <v>161</v>
      </c>
      <c r="E142" s="194"/>
      <c r="F142" s="197" t="s">
        <v>869</v>
      </c>
      <c r="G142" s="194"/>
      <c r="H142" s="198">
        <v>312.08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161</v>
      </c>
      <c r="AU142" s="204" t="s">
        <v>86</v>
      </c>
      <c r="AV142" s="12" t="s">
        <v>86</v>
      </c>
      <c r="AW142" s="12" t="s">
        <v>4</v>
      </c>
      <c r="AX142" s="12" t="s">
        <v>84</v>
      </c>
      <c r="AY142" s="204" t="s">
        <v>152</v>
      </c>
    </row>
    <row r="143" spans="2:65" s="11" customFormat="1" ht="22.9" customHeight="1">
      <c r="B143" s="165"/>
      <c r="C143" s="166"/>
      <c r="D143" s="167" t="s">
        <v>76</v>
      </c>
      <c r="E143" s="179" t="s">
        <v>86</v>
      </c>
      <c r="F143" s="179" t="s">
        <v>870</v>
      </c>
      <c r="G143" s="166"/>
      <c r="H143" s="166"/>
      <c r="I143" s="169"/>
      <c r="J143" s="180">
        <f>BK143</f>
        <v>0</v>
      </c>
      <c r="K143" s="166"/>
      <c r="L143" s="171"/>
      <c r="M143" s="172"/>
      <c r="N143" s="173"/>
      <c r="O143" s="173"/>
      <c r="P143" s="174">
        <f>SUM(P144:P147)</f>
        <v>0</v>
      </c>
      <c r="Q143" s="173"/>
      <c r="R143" s="174">
        <f>SUM(R144:R147)</f>
        <v>0</v>
      </c>
      <c r="S143" s="173"/>
      <c r="T143" s="175">
        <f>SUM(T144:T147)</f>
        <v>0</v>
      </c>
      <c r="AR143" s="176" t="s">
        <v>84</v>
      </c>
      <c r="AT143" s="177" t="s">
        <v>76</v>
      </c>
      <c r="AU143" s="177" t="s">
        <v>84</v>
      </c>
      <c r="AY143" s="176" t="s">
        <v>152</v>
      </c>
      <c r="BK143" s="178">
        <f>SUM(BK144:BK147)</f>
        <v>0</v>
      </c>
    </row>
    <row r="144" spans="2:65" s="1" customFormat="1" ht="16.5" customHeight="1">
      <c r="B144" s="33"/>
      <c r="C144" s="181" t="s">
        <v>576</v>
      </c>
      <c r="D144" s="181" t="s">
        <v>154</v>
      </c>
      <c r="E144" s="182" t="s">
        <v>871</v>
      </c>
      <c r="F144" s="183" t="s">
        <v>872</v>
      </c>
      <c r="G144" s="184" t="s">
        <v>181</v>
      </c>
      <c r="H144" s="185">
        <v>5.0999999999999996</v>
      </c>
      <c r="I144" s="186"/>
      <c r="J144" s="187">
        <f>ROUND(I144*H144,2)</f>
        <v>0</v>
      </c>
      <c r="K144" s="183" t="s">
        <v>158</v>
      </c>
      <c r="L144" s="37"/>
      <c r="M144" s="188" t="s">
        <v>19</v>
      </c>
      <c r="N144" s="189" t="s">
        <v>48</v>
      </c>
      <c r="O144" s="59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16" t="s">
        <v>159</v>
      </c>
      <c r="AT144" s="16" t="s">
        <v>154</v>
      </c>
      <c r="AU144" s="16" t="s">
        <v>86</v>
      </c>
      <c r="AY144" s="16" t="s">
        <v>152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84</v>
      </c>
      <c r="BK144" s="192">
        <f>ROUND(I144*H144,2)</f>
        <v>0</v>
      </c>
      <c r="BL144" s="16" t="s">
        <v>159</v>
      </c>
      <c r="BM144" s="16" t="s">
        <v>873</v>
      </c>
    </row>
    <row r="145" spans="2:65" s="12" customFormat="1" ht="11.25">
      <c r="B145" s="193"/>
      <c r="C145" s="194"/>
      <c r="D145" s="195" t="s">
        <v>161</v>
      </c>
      <c r="E145" s="196" t="s">
        <v>19</v>
      </c>
      <c r="F145" s="197" t="s">
        <v>827</v>
      </c>
      <c r="G145" s="194"/>
      <c r="H145" s="198">
        <v>3.3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161</v>
      </c>
      <c r="AU145" s="204" t="s">
        <v>86</v>
      </c>
      <c r="AV145" s="12" t="s">
        <v>86</v>
      </c>
      <c r="AW145" s="12" t="s">
        <v>36</v>
      </c>
      <c r="AX145" s="12" t="s">
        <v>77</v>
      </c>
      <c r="AY145" s="204" t="s">
        <v>152</v>
      </c>
    </row>
    <row r="146" spans="2:65" s="12" customFormat="1" ht="11.25">
      <c r="B146" s="193"/>
      <c r="C146" s="194"/>
      <c r="D146" s="195" t="s">
        <v>161</v>
      </c>
      <c r="E146" s="196" t="s">
        <v>19</v>
      </c>
      <c r="F146" s="197" t="s">
        <v>822</v>
      </c>
      <c r="G146" s="194"/>
      <c r="H146" s="198">
        <v>1.8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161</v>
      </c>
      <c r="AU146" s="204" t="s">
        <v>86</v>
      </c>
      <c r="AV146" s="12" t="s">
        <v>86</v>
      </c>
      <c r="AW146" s="12" t="s">
        <v>36</v>
      </c>
      <c r="AX146" s="12" t="s">
        <v>77</v>
      </c>
      <c r="AY146" s="204" t="s">
        <v>152</v>
      </c>
    </row>
    <row r="147" spans="2:65" s="13" customFormat="1" ht="11.25">
      <c r="B147" s="205"/>
      <c r="C147" s="206"/>
      <c r="D147" s="195" t="s">
        <v>161</v>
      </c>
      <c r="E147" s="207" t="s">
        <v>19</v>
      </c>
      <c r="F147" s="208" t="s">
        <v>222</v>
      </c>
      <c r="G147" s="206"/>
      <c r="H147" s="209">
        <v>5.0999999999999996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161</v>
      </c>
      <c r="AU147" s="215" t="s">
        <v>86</v>
      </c>
      <c r="AV147" s="13" t="s">
        <v>159</v>
      </c>
      <c r="AW147" s="13" t="s">
        <v>36</v>
      </c>
      <c r="AX147" s="13" t="s">
        <v>84</v>
      </c>
      <c r="AY147" s="215" t="s">
        <v>152</v>
      </c>
    </row>
    <row r="148" spans="2:65" s="11" customFormat="1" ht="22.9" customHeight="1">
      <c r="B148" s="165"/>
      <c r="C148" s="166"/>
      <c r="D148" s="167" t="s">
        <v>76</v>
      </c>
      <c r="E148" s="179" t="s">
        <v>159</v>
      </c>
      <c r="F148" s="179" t="s">
        <v>215</v>
      </c>
      <c r="G148" s="166"/>
      <c r="H148" s="166"/>
      <c r="I148" s="169"/>
      <c r="J148" s="180">
        <f>BK148</f>
        <v>0</v>
      </c>
      <c r="K148" s="166"/>
      <c r="L148" s="171"/>
      <c r="M148" s="172"/>
      <c r="N148" s="173"/>
      <c r="O148" s="173"/>
      <c r="P148" s="174">
        <f>SUM(P149:P157)</f>
        <v>0</v>
      </c>
      <c r="Q148" s="173"/>
      <c r="R148" s="174">
        <f>SUM(R149:R157)</f>
        <v>0</v>
      </c>
      <c r="S148" s="173"/>
      <c r="T148" s="175">
        <f>SUM(T149:T157)</f>
        <v>0</v>
      </c>
      <c r="AR148" s="176" t="s">
        <v>84</v>
      </c>
      <c r="AT148" s="177" t="s">
        <v>76</v>
      </c>
      <c r="AU148" s="177" t="s">
        <v>84</v>
      </c>
      <c r="AY148" s="176" t="s">
        <v>152</v>
      </c>
      <c r="BK148" s="178">
        <f>SUM(BK149:BK157)</f>
        <v>0</v>
      </c>
    </row>
    <row r="149" spans="2:65" s="1" customFormat="1" ht="22.5" customHeight="1">
      <c r="B149" s="33"/>
      <c r="C149" s="181" t="s">
        <v>552</v>
      </c>
      <c r="D149" s="181" t="s">
        <v>154</v>
      </c>
      <c r="E149" s="182" t="s">
        <v>874</v>
      </c>
      <c r="F149" s="183" t="s">
        <v>875</v>
      </c>
      <c r="G149" s="184" t="s">
        <v>157</v>
      </c>
      <c r="H149" s="185">
        <v>20</v>
      </c>
      <c r="I149" s="186"/>
      <c r="J149" s="187">
        <f>ROUND(I149*H149,2)</f>
        <v>0</v>
      </c>
      <c r="K149" s="183" t="s">
        <v>158</v>
      </c>
      <c r="L149" s="37"/>
      <c r="M149" s="188" t="s">
        <v>19</v>
      </c>
      <c r="N149" s="189" t="s">
        <v>48</v>
      </c>
      <c r="O149" s="59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6" t="s">
        <v>159</v>
      </c>
      <c r="AT149" s="16" t="s">
        <v>154</v>
      </c>
      <c r="AU149" s="16" t="s">
        <v>86</v>
      </c>
      <c r="AY149" s="16" t="s">
        <v>152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84</v>
      </c>
      <c r="BK149" s="192">
        <f>ROUND(I149*H149,2)</f>
        <v>0</v>
      </c>
      <c r="BL149" s="16" t="s">
        <v>159</v>
      </c>
      <c r="BM149" s="16" t="s">
        <v>876</v>
      </c>
    </row>
    <row r="150" spans="2:65" s="12" customFormat="1" ht="11.25">
      <c r="B150" s="193"/>
      <c r="C150" s="194"/>
      <c r="D150" s="195" t="s">
        <v>161</v>
      </c>
      <c r="E150" s="196" t="s">
        <v>19</v>
      </c>
      <c r="F150" s="197" t="s">
        <v>877</v>
      </c>
      <c r="G150" s="194"/>
      <c r="H150" s="198">
        <v>20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161</v>
      </c>
      <c r="AU150" s="204" t="s">
        <v>86</v>
      </c>
      <c r="AV150" s="12" t="s">
        <v>86</v>
      </c>
      <c r="AW150" s="12" t="s">
        <v>36</v>
      </c>
      <c r="AX150" s="12" t="s">
        <v>84</v>
      </c>
      <c r="AY150" s="204" t="s">
        <v>152</v>
      </c>
    </row>
    <row r="151" spans="2:65" s="1" customFormat="1" ht="22.5" customHeight="1">
      <c r="B151" s="33"/>
      <c r="C151" s="181" t="s">
        <v>878</v>
      </c>
      <c r="D151" s="181" t="s">
        <v>154</v>
      </c>
      <c r="E151" s="182" t="s">
        <v>879</v>
      </c>
      <c r="F151" s="183" t="s">
        <v>880</v>
      </c>
      <c r="G151" s="184" t="s">
        <v>157</v>
      </c>
      <c r="H151" s="185">
        <v>20</v>
      </c>
      <c r="I151" s="186"/>
      <c r="J151" s="187">
        <f>ROUND(I151*H151,2)</f>
        <v>0</v>
      </c>
      <c r="K151" s="183" t="s">
        <v>158</v>
      </c>
      <c r="L151" s="37"/>
      <c r="M151" s="188" t="s">
        <v>19</v>
      </c>
      <c r="N151" s="189" t="s">
        <v>48</v>
      </c>
      <c r="O151" s="59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16" t="s">
        <v>159</v>
      </c>
      <c r="AT151" s="16" t="s">
        <v>154</v>
      </c>
      <c r="AU151" s="16" t="s">
        <v>86</v>
      </c>
      <c r="AY151" s="16" t="s">
        <v>152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6" t="s">
        <v>84</v>
      </c>
      <c r="BK151" s="192">
        <f>ROUND(I151*H151,2)</f>
        <v>0</v>
      </c>
      <c r="BL151" s="16" t="s">
        <v>159</v>
      </c>
      <c r="BM151" s="16" t="s">
        <v>881</v>
      </c>
    </row>
    <row r="152" spans="2:65" s="1" customFormat="1" ht="16.5" customHeight="1">
      <c r="B152" s="33"/>
      <c r="C152" s="181" t="s">
        <v>159</v>
      </c>
      <c r="D152" s="181" t="s">
        <v>154</v>
      </c>
      <c r="E152" s="182" t="s">
        <v>427</v>
      </c>
      <c r="F152" s="183" t="s">
        <v>428</v>
      </c>
      <c r="G152" s="184" t="s">
        <v>181</v>
      </c>
      <c r="H152" s="185">
        <v>23.64</v>
      </c>
      <c r="I152" s="186"/>
      <c r="J152" s="187">
        <f>ROUND(I152*H152,2)</f>
        <v>0</v>
      </c>
      <c r="K152" s="183" t="s">
        <v>158</v>
      </c>
      <c r="L152" s="37"/>
      <c r="M152" s="188" t="s">
        <v>19</v>
      </c>
      <c r="N152" s="189" t="s">
        <v>48</v>
      </c>
      <c r="O152" s="59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16" t="s">
        <v>159</v>
      </c>
      <c r="AT152" s="16" t="s">
        <v>154</v>
      </c>
      <c r="AU152" s="16" t="s">
        <v>86</v>
      </c>
      <c r="AY152" s="16" t="s">
        <v>152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6" t="s">
        <v>84</v>
      </c>
      <c r="BK152" s="192">
        <f>ROUND(I152*H152,2)</f>
        <v>0</v>
      </c>
      <c r="BL152" s="16" t="s">
        <v>159</v>
      </c>
      <c r="BM152" s="16" t="s">
        <v>882</v>
      </c>
    </row>
    <row r="153" spans="2:65" s="12" customFormat="1" ht="11.25">
      <c r="B153" s="193"/>
      <c r="C153" s="194"/>
      <c r="D153" s="195" t="s">
        <v>161</v>
      </c>
      <c r="E153" s="196" t="s">
        <v>19</v>
      </c>
      <c r="F153" s="197" t="s">
        <v>883</v>
      </c>
      <c r="G153" s="194"/>
      <c r="H153" s="198">
        <v>3.08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161</v>
      </c>
      <c r="AU153" s="204" t="s">
        <v>86</v>
      </c>
      <c r="AV153" s="12" t="s">
        <v>86</v>
      </c>
      <c r="AW153" s="12" t="s">
        <v>36</v>
      </c>
      <c r="AX153" s="12" t="s">
        <v>77</v>
      </c>
      <c r="AY153" s="204" t="s">
        <v>152</v>
      </c>
    </row>
    <row r="154" spans="2:65" s="12" customFormat="1" ht="11.25">
      <c r="B154" s="193"/>
      <c r="C154" s="194"/>
      <c r="D154" s="195" t="s">
        <v>161</v>
      </c>
      <c r="E154" s="196" t="s">
        <v>19</v>
      </c>
      <c r="F154" s="197" t="s">
        <v>884</v>
      </c>
      <c r="G154" s="194"/>
      <c r="H154" s="198">
        <v>1.98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161</v>
      </c>
      <c r="AU154" s="204" t="s">
        <v>86</v>
      </c>
      <c r="AV154" s="12" t="s">
        <v>86</v>
      </c>
      <c r="AW154" s="12" t="s">
        <v>36</v>
      </c>
      <c r="AX154" s="12" t="s">
        <v>77</v>
      </c>
      <c r="AY154" s="204" t="s">
        <v>152</v>
      </c>
    </row>
    <row r="155" spans="2:65" s="12" customFormat="1" ht="11.25">
      <c r="B155" s="193"/>
      <c r="C155" s="194"/>
      <c r="D155" s="195" t="s">
        <v>161</v>
      </c>
      <c r="E155" s="196" t="s">
        <v>19</v>
      </c>
      <c r="F155" s="197" t="s">
        <v>885</v>
      </c>
      <c r="G155" s="194"/>
      <c r="H155" s="198">
        <v>17.38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161</v>
      </c>
      <c r="AU155" s="204" t="s">
        <v>86</v>
      </c>
      <c r="AV155" s="12" t="s">
        <v>86</v>
      </c>
      <c r="AW155" s="12" t="s">
        <v>36</v>
      </c>
      <c r="AX155" s="12" t="s">
        <v>77</v>
      </c>
      <c r="AY155" s="204" t="s">
        <v>152</v>
      </c>
    </row>
    <row r="156" spans="2:65" s="12" customFormat="1" ht="11.25">
      <c r="B156" s="193"/>
      <c r="C156" s="194"/>
      <c r="D156" s="195" t="s">
        <v>161</v>
      </c>
      <c r="E156" s="196" t="s">
        <v>19</v>
      </c>
      <c r="F156" s="197" t="s">
        <v>886</v>
      </c>
      <c r="G156" s="194"/>
      <c r="H156" s="198">
        <v>1.2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161</v>
      </c>
      <c r="AU156" s="204" t="s">
        <v>86</v>
      </c>
      <c r="AV156" s="12" t="s">
        <v>86</v>
      </c>
      <c r="AW156" s="12" t="s">
        <v>36</v>
      </c>
      <c r="AX156" s="12" t="s">
        <v>77</v>
      </c>
      <c r="AY156" s="204" t="s">
        <v>152</v>
      </c>
    </row>
    <row r="157" spans="2:65" s="13" customFormat="1" ht="11.25">
      <c r="B157" s="205"/>
      <c r="C157" s="206"/>
      <c r="D157" s="195" t="s">
        <v>161</v>
      </c>
      <c r="E157" s="207" t="s">
        <v>19</v>
      </c>
      <c r="F157" s="208" t="s">
        <v>222</v>
      </c>
      <c r="G157" s="206"/>
      <c r="H157" s="209">
        <v>23.64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161</v>
      </c>
      <c r="AU157" s="215" t="s">
        <v>86</v>
      </c>
      <c r="AV157" s="13" t="s">
        <v>159</v>
      </c>
      <c r="AW157" s="13" t="s">
        <v>36</v>
      </c>
      <c r="AX157" s="13" t="s">
        <v>84</v>
      </c>
      <c r="AY157" s="215" t="s">
        <v>152</v>
      </c>
    </row>
    <row r="158" spans="2:65" s="11" customFormat="1" ht="22.9" customHeight="1">
      <c r="B158" s="165"/>
      <c r="C158" s="166"/>
      <c r="D158" s="167" t="s">
        <v>76</v>
      </c>
      <c r="E158" s="179" t="s">
        <v>170</v>
      </c>
      <c r="F158" s="179" t="s">
        <v>223</v>
      </c>
      <c r="G158" s="166"/>
      <c r="H158" s="166"/>
      <c r="I158" s="169"/>
      <c r="J158" s="180">
        <f>BK158</f>
        <v>0</v>
      </c>
      <c r="K158" s="166"/>
      <c r="L158" s="171"/>
      <c r="M158" s="172"/>
      <c r="N158" s="173"/>
      <c r="O158" s="173"/>
      <c r="P158" s="174">
        <f>SUM(P159:P161)</f>
        <v>0</v>
      </c>
      <c r="Q158" s="173"/>
      <c r="R158" s="174">
        <f>SUM(R159:R161)</f>
        <v>8.4359999999999999</v>
      </c>
      <c r="S158" s="173"/>
      <c r="T158" s="175">
        <f>SUM(T159:T161)</f>
        <v>0</v>
      </c>
      <c r="AR158" s="176" t="s">
        <v>84</v>
      </c>
      <c r="AT158" s="177" t="s">
        <v>76</v>
      </c>
      <c r="AU158" s="177" t="s">
        <v>84</v>
      </c>
      <c r="AY158" s="176" t="s">
        <v>152</v>
      </c>
      <c r="BK158" s="178">
        <f>SUM(BK159:BK161)</f>
        <v>0</v>
      </c>
    </row>
    <row r="159" spans="2:65" s="1" customFormat="1" ht="22.5" customHeight="1">
      <c r="B159" s="33"/>
      <c r="C159" s="181" t="s">
        <v>555</v>
      </c>
      <c r="D159" s="181" t="s">
        <v>154</v>
      </c>
      <c r="E159" s="182" t="s">
        <v>887</v>
      </c>
      <c r="F159" s="183" t="s">
        <v>888</v>
      </c>
      <c r="G159" s="184" t="s">
        <v>157</v>
      </c>
      <c r="H159" s="185">
        <v>20</v>
      </c>
      <c r="I159" s="186"/>
      <c r="J159" s="187">
        <f>ROUND(I159*H159,2)</f>
        <v>0</v>
      </c>
      <c r="K159" s="183" t="s">
        <v>158</v>
      </c>
      <c r="L159" s="37"/>
      <c r="M159" s="188" t="s">
        <v>19</v>
      </c>
      <c r="N159" s="189" t="s">
        <v>48</v>
      </c>
      <c r="O159" s="59"/>
      <c r="P159" s="190">
        <f>O159*H159</f>
        <v>0</v>
      </c>
      <c r="Q159" s="190">
        <v>0.19536000000000001</v>
      </c>
      <c r="R159" s="190">
        <f>Q159*H159</f>
        <v>3.9072</v>
      </c>
      <c r="S159" s="190">
        <v>0</v>
      </c>
      <c r="T159" s="191">
        <f>S159*H159</f>
        <v>0</v>
      </c>
      <c r="AR159" s="16" t="s">
        <v>159</v>
      </c>
      <c r="AT159" s="16" t="s">
        <v>154</v>
      </c>
      <c r="AU159" s="16" t="s">
        <v>86</v>
      </c>
      <c r="AY159" s="16" t="s">
        <v>152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6" t="s">
        <v>84</v>
      </c>
      <c r="BK159" s="192">
        <f>ROUND(I159*H159,2)</f>
        <v>0</v>
      </c>
      <c r="BL159" s="16" t="s">
        <v>159</v>
      </c>
      <c r="BM159" s="16" t="s">
        <v>889</v>
      </c>
    </row>
    <row r="160" spans="2:65" s="1" customFormat="1" ht="16.5" customHeight="1">
      <c r="B160" s="33"/>
      <c r="C160" s="216" t="s">
        <v>557</v>
      </c>
      <c r="D160" s="216" t="s">
        <v>230</v>
      </c>
      <c r="E160" s="217" t="s">
        <v>890</v>
      </c>
      <c r="F160" s="218" t="s">
        <v>891</v>
      </c>
      <c r="G160" s="219" t="s">
        <v>157</v>
      </c>
      <c r="H160" s="220">
        <v>20.399999999999999</v>
      </c>
      <c r="I160" s="221"/>
      <c r="J160" s="222">
        <f>ROUND(I160*H160,2)</f>
        <v>0</v>
      </c>
      <c r="K160" s="218" t="s">
        <v>158</v>
      </c>
      <c r="L160" s="223"/>
      <c r="M160" s="224" t="s">
        <v>19</v>
      </c>
      <c r="N160" s="225" t="s">
        <v>48</v>
      </c>
      <c r="O160" s="59"/>
      <c r="P160" s="190">
        <f>O160*H160</f>
        <v>0</v>
      </c>
      <c r="Q160" s="190">
        <v>0.222</v>
      </c>
      <c r="R160" s="190">
        <f>Q160*H160</f>
        <v>4.5287999999999995</v>
      </c>
      <c r="S160" s="190">
        <v>0</v>
      </c>
      <c r="T160" s="191">
        <f>S160*H160</f>
        <v>0</v>
      </c>
      <c r="AR160" s="16" t="s">
        <v>233</v>
      </c>
      <c r="AT160" s="16" t="s">
        <v>230</v>
      </c>
      <c r="AU160" s="16" t="s">
        <v>86</v>
      </c>
      <c r="AY160" s="16" t="s">
        <v>152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6" t="s">
        <v>84</v>
      </c>
      <c r="BK160" s="192">
        <f>ROUND(I160*H160,2)</f>
        <v>0</v>
      </c>
      <c r="BL160" s="16" t="s">
        <v>159</v>
      </c>
      <c r="BM160" s="16" t="s">
        <v>892</v>
      </c>
    </row>
    <row r="161" spans="2:65" s="12" customFormat="1" ht="11.25">
      <c r="B161" s="193"/>
      <c r="C161" s="194"/>
      <c r="D161" s="195" t="s">
        <v>161</v>
      </c>
      <c r="E161" s="194"/>
      <c r="F161" s="197" t="s">
        <v>893</v>
      </c>
      <c r="G161" s="194"/>
      <c r="H161" s="198">
        <v>20.399999999999999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161</v>
      </c>
      <c r="AU161" s="204" t="s">
        <v>86</v>
      </c>
      <c r="AV161" s="12" t="s">
        <v>86</v>
      </c>
      <c r="AW161" s="12" t="s">
        <v>4</v>
      </c>
      <c r="AX161" s="12" t="s">
        <v>84</v>
      </c>
      <c r="AY161" s="204" t="s">
        <v>152</v>
      </c>
    </row>
    <row r="162" spans="2:65" s="11" customFormat="1" ht="22.9" customHeight="1">
      <c r="B162" s="165"/>
      <c r="C162" s="166"/>
      <c r="D162" s="167" t="s">
        <v>76</v>
      </c>
      <c r="E162" s="179" t="s">
        <v>233</v>
      </c>
      <c r="F162" s="179" t="s">
        <v>287</v>
      </c>
      <c r="G162" s="166"/>
      <c r="H162" s="166"/>
      <c r="I162" s="169"/>
      <c r="J162" s="180">
        <f>BK162</f>
        <v>0</v>
      </c>
      <c r="K162" s="166"/>
      <c r="L162" s="171"/>
      <c r="M162" s="172"/>
      <c r="N162" s="173"/>
      <c r="O162" s="173"/>
      <c r="P162" s="174">
        <f>SUM(P163:P211)</f>
        <v>0</v>
      </c>
      <c r="Q162" s="173"/>
      <c r="R162" s="174">
        <f>SUM(R163:R211)</f>
        <v>37.934179999999998</v>
      </c>
      <c r="S162" s="173"/>
      <c r="T162" s="175">
        <f>SUM(T163:T211)</f>
        <v>7.6357200000000001</v>
      </c>
      <c r="AR162" s="176" t="s">
        <v>84</v>
      </c>
      <c r="AT162" s="177" t="s">
        <v>76</v>
      </c>
      <c r="AU162" s="177" t="s">
        <v>84</v>
      </c>
      <c r="AY162" s="176" t="s">
        <v>152</v>
      </c>
      <c r="BK162" s="178">
        <f>SUM(BK163:BK211)</f>
        <v>0</v>
      </c>
    </row>
    <row r="163" spans="2:65" s="1" customFormat="1" ht="22.5" customHeight="1">
      <c r="B163" s="33"/>
      <c r="C163" s="181" t="s">
        <v>323</v>
      </c>
      <c r="D163" s="181" t="s">
        <v>154</v>
      </c>
      <c r="E163" s="182" t="s">
        <v>453</v>
      </c>
      <c r="F163" s="183" t="s">
        <v>454</v>
      </c>
      <c r="G163" s="184" t="s">
        <v>176</v>
      </c>
      <c r="H163" s="185">
        <v>31</v>
      </c>
      <c r="I163" s="186"/>
      <c r="J163" s="187">
        <f>ROUND(I163*H163,2)</f>
        <v>0</v>
      </c>
      <c r="K163" s="183" t="s">
        <v>158</v>
      </c>
      <c r="L163" s="37"/>
      <c r="M163" s="188" t="s">
        <v>19</v>
      </c>
      <c r="N163" s="189" t="s">
        <v>48</v>
      </c>
      <c r="O163" s="59"/>
      <c r="P163" s="190">
        <f>O163*H163</f>
        <v>0</v>
      </c>
      <c r="Q163" s="190">
        <v>1.0000000000000001E-5</v>
      </c>
      <c r="R163" s="190">
        <f>Q163*H163</f>
        <v>3.1E-4</v>
      </c>
      <c r="S163" s="190">
        <v>0</v>
      </c>
      <c r="T163" s="191">
        <f>S163*H163</f>
        <v>0</v>
      </c>
      <c r="AR163" s="16" t="s">
        <v>159</v>
      </c>
      <c r="AT163" s="16" t="s">
        <v>154</v>
      </c>
      <c r="AU163" s="16" t="s">
        <v>86</v>
      </c>
      <c r="AY163" s="16" t="s">
        <v>152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6" t="s">
        <v>84</v>
      </c>
      <c r="BK163" s="192">
        <f>ROUND(I163*H163,2)</f>
        <v>0</v>
      </c>
      <c r="BL163" s="16" t="s">
        <v>159</v>
      </c>
      <c r="BM163" s="16" t="s">
        <v>894</v>
      </c>
    </row>
    <row r="164" spans="2:65" s="1" customFormat="1" ht="16.5" customHeight="1">
      <c r="B164" s="33"/>
      <c r="C164" s="216" t="s">
        <v>303</v>
      </c>
      <c r="D164" s="216" t="s">
        <v>230</v>
      </c>
      <c r="E164" s="217" t="s">
        <v>460</v>
      </c>
      <c r="F164" s="218" t="s">
        <v>461</v>
      </c>
      <c r="G164" s="219" t="s">
        <v>176</v>
      </c>
      <c r="H164" s="220">
        <v>11</v>
      </c>
      <c r="I164" s="221"/>
      <c r="J164" s="222">
        <f>ROUND(I164*H164,2)</f>
        <v>0</v>
      </c>
      <c r="K164" s="218" t="s">
        <v>158</v>
      </c>
      <c r="L164" s="223"/>
      <c r="M164" s="224" t="s">
        <v>19</v>
      </c>
      <c r="N164" s="225" t="s">
        <v>48</v>
      </c>
      <c r="O164" s="59"/>
      <c r="P164" s="190">
        <f>O164*H164</f>
        <v>0</v>
      </c>
      <c r="Q164" s="190">
        <v>4.2599999999999999E-3</v>
      </c>
      <c r="R164" s="190">
        <f>Q164*H164</f>
        <v>4.6859999999999999E-2</v>
      </c>
      <c r="S164" s="190">
        <v>0</v>
      </c>
      <c r="T164" s="191">
        <f>S164*H164</f>
        <v>0</v>
      </c>
      <c r="AR164" s="16" t="s">
        <v>233</v>
      </c>
      <c r="AT164" s="16" t="s">
        <v>230</v>
      </c>
      <c r="AU164" s="16" t="s">
        <v>86</v>
      </c>
      <c r="AY164" s="16" t="s">
        <v>152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6" t="s">
        <v>84</v>
      </c>
      <c r="BK164" s="192">
        <f>ROUND(I164*H164,2)</f>
        <v>0</v>
      </c>
      <c r="BL164" s="16" t="s">
        <v>159</v>
      </c>
      <c r="BM164" s="16" t="s">
        <v>895</v>
      </c>
    </row>
    <row r="165" spans="2:65" s="12" customFormat="1" ht="11.25">
      <c r="B165" s="193"/>
      <c r="C165" s="194"/>
      <c r="D165" s="195" t="s">
        <v>161</v>
      </c>
      <c r="E165" s="196" t="s">
        <v>19</v>
      </c>
      <c r="F165" s="197" t="s">
        <v>896</v>
      </c>
      <c r="G165" s="194"/>
      <c r="H165" s="198">
        <v>6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161</v>
      </c>
      <c r="AU165" s="204" t="s">
        <v>86</v>
      </c>
      <c r="AV165" s="12" t="s">
        <v>86</v>
      </c>
      <c r="AW165" s="12" t="s">
        <v>36</v>
      </c>
      <c r="AX165" s="12" t="s">
        <v>77</v>
      </c>
      <c r="AY165" s="204" t="s">
        <v>152</v>
      </c>
    </row>
    <row r="166" spans="2:65" s="12" customFormat="1" ht="11.25">
      <c r="B166" s="193"/>
      <c r="C166" s="194"/>
      <c r="D166" s="195" t="s">
        <v>161</v>
      </c>
      <c r="E166" s="196" t="s">
        <v>19</v>
      </c>
      <c r="F166" s="197" t="s">
        <v>897</v>
      </c>
      <c r="G166" s="194"/>
      <c r="H166" s="198">
        <v>2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161</v>
      </c>
      <c r="AU166" s="204" t="s">
        <v>86</v>
      </c>
      <c r="AV166" s="12" t="s">
        <v>86</v>
      </c>
      <c r="AW166" s="12" t="s">
        <v>36</v>
      </c>
      <c r="AX166" s="12" t="s">
        <v>77</v>
      </c>
      <c r="AY166" s="204" t="s">
        <v>152</v>
      </c>
    </row>
    <row r="167" spans="2:65" s="12" customFormat="1" ht="11.25">
      <c r="B167" s="193"/>
      <c r="C167" s="194"/>
      <c r="D167" s="195" t="s">
        <v>161</v>
      </c>
      <c r="E167" s="196" t="s">
        <v>19</v>
      </c>
      <c r="F167" s="197" t="s">
        <v>898</v>
      </c>
      <c r="G167" s="194"/>
      <c r="H167" s="198">
        <v>3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161</v>
      </c>
      <c r="AU167" s="204" t="s">
        <v>86</v>
      </c>
      <c r="AV167" s="12" t="s">
        <v>86</v>
      </c>
      <c r="AW167" s="12" t="s">
        <v>36</v>
      </c>
      <c r="AX167" s="12" t="s">
        <v>77</v>
      </c>
      <c r="AY167" s="204" t="s">
        <v>152</v>
      </c>
    </row>
    <row r="168" spans="2:65" s="13" customFormat="1" ht="11.25">
      <c r="B168" s="205"/>
      <c r="C168" s="206"/>
      <c r="D168" s="195" t="s">
        <v>161</v>
      </c>
      <c r="E168" s="207" t="s">
        <v>19</v>
      </c>
      <c r="F168" s="208" t="s">
        <v>222</v>
      </c>
      <c r="G168" s="206"/>
      <c r="H168" s="209">
        <v>11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161</v>
      </c>
      <c r="AU168" s="215" t="s">
        <v>86</v>
      </c>
      <c r="AV168" s="13" t="s">
        <v>159</v>
      </c>
      <c r="AW168" s="13" t="s">
        <v>36</v>
      </c>
      <c r="AX168" s="13" t="s">
        <v>84</v>
      </c>
      <c r="AY168" s="215" t="s">
        <v>152</v>
      </c>
    </row>
    <row r="169" spans="2:65" s="1" customFormat="1" ht="16.5" customHeight="1">
      <c r="B169" s="33"/>
      <c r="C169" s="216" t="s">
        <v>307</v>
      </c>
      <c r="D169" s="216" t="s">
        <v>230</v>
      </c>
      <c r="E169" s="217" t="s">
        <v>457</v>
      </c>
      <c r="F169" s="218" t="s">
        <v>458</v>
      </c>
      <c r="G169" s="219" t="s">
        <v>176</v>
      </c>
      <c r="H169" s="220">
        <v>20</v>
      </c>
      <c r="I169" s="221"/>
      <c r="J169" s="222">
        <f>ROUND(I169*H169,2)</f>
        <v>0</v>
      </c>
      <c r="K169" s="218" t="s">
        <v>158</v>
      </c>
      <c r="L169" s="223"/>
      <c r="M169" s="224" t="s">
        <v>19</v>
      </c>
      <c r="N169" s="225" t="s">
        <v>48</v>
      </c>
      <c r="O169" s="59"/>
      <c r="P169" s="190">
        <f>O169*H169</f>
        <v>0</v>
      </c>
      <c r="Q169" s="190">
        <v>4.2599999999999999E-3</v>
      </c>
      <c r="R169" s="190">
        <f>Q169*H169</f>
        <v>8.5199999999999998E-2</v>
      </c>
      <c r="S169" s="190">
        <v>0</v>
      </c>
      <c r="T169" s="191">
        <f>S169*H169</f>
        <v>0</v>
      </c>
      <c r="AR169" s="16" t="s">
        <v>233</v>
      </c>
      <c r="AT169" s="16" t="s">
        <v>230</v>
      </c>
      <c r="AU169" s="16" t="s">
        <v>86</v>
      </c>
      <c r="AY169" s="16" t="s">
        <v>152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6" t="s">
        <v>84</v>
      </c>
      <c r="BK169" s="192">
        <f>ROUND(I169*H169,2)</f>
        <v>0</v>
      </c>
      <c r="BL169" s="16" t="s">
        <v>159</v>
      </c>
      <c r="BM169" s="16" t="s">
        <v>899</v>
      </c>
    </row>
    <row r="170" spans="2:65" s="12" customFormat="1" ht="11.25">
      <c r="B170" s="193"/>
      <c r="C170" s="194"/>
      <c r="D170" s="195" t="s">
        <v>161</v>
      </c>
      <c r="E170" s="196" t="s">
        <v>19</v>
      </c>
      <c r="F170" s="197" t="s">
        <v>900</v>
      </c>
      <c r="G170" s="194"/>
      <c r="H170" s="198">
        <v>5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161</v>
      </c>
      <c r="AU170" s="204" t="s">
        <v>86</v>
      </c>
      <c r="AV170" s="12" t="s">
        <v>86</v>
      </c>
      <c r="AW170" s="12" t="s">
        <v>36</v>
      </c>
      <c r="AX170" s="12" t="s">
        <v>77</v>
      </c>
      <c r="AY170" s="204" t="s">
        <v>152</v>
      </c>
    </row>
    <row r="171" spans="2:65" s="12" customFormat="1" ht="11.25">
      <c r="B171" s="193"/>
      <c r="C171" s="194"/>
      <c r="D171" s="195" t="s">
        <v>161</v>
      </c>
      <c r="E171" s="196" t="s">
        <v>19</v>
      </c>
      <c r="F171" s="197" t="s">
        <v>901</v>
      </c>
      <c r="G171" s="194"/>
      <c r="H171" s="198">
        <v>10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161</v>
      </c>
      <c r="AU171" s="204" t="s">
        <v>86</v>
      </c>
      <c r="AV171" s="12" t="s">
        <v>86</v>
      </c>
      <c r="AW171" s="12" t="s">
        <v>36</v>
      </c>
      <c r="AX171" s="12" t="s">
        <v>77</v>
      </c>
      <c r="AY171" s="204" t="s">
        <v>152</v>
      </c>
    </row>
    <row r="172" spans="2:65" s="12" customFormat="1" ht="11.25">
      <c r="B172" s="193"/>
      <c r="C172" s="194"/>
      <c r="D172" s="195" t="s">
        <v>161</v>
      </c>
      <c r="E172" s="196" t="s">
        <v>19</v>
      </c>
      <c r="F172" s="197" t="s">
        <v>902</v>
      </c>
      <c r="G172" s="194"/>
      <c r="H172" s="198">
        <v>5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161</v>
      </c>
      <c r="AU172" s="204" t="s">
        <v>86</v>
      </c>
      <c r="AV172" s="12" t="s">
        <v>86</v>
      </c>
      <c r="AW172" s="12" t="s">
        <v>36</v>
      </c>
      <c r="AX172" s="12" t="s">
        <v>77</v>
      </c>
      <c r="AY172" s="204" t="s">
        <v>152</v>
      </c>
    </row>
    <row r="173" spans="2:65" s="13" customFormat="1" ht="11.25">
      <c r="B173" s="205"/>
      <c r="C173" s="206"/>
      <c r="D173" s="195" t="s">
        <v>161</v>
      </c>
      <c r="E173" s="207" t="s">
        <v>19</v>
      </c>
      <c r="F173" s="208" t="s">
        <v>222</v>
      </c>
      <c r="G173" s="206"/>
      <c r="H173" s="209">
        <v>20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161</v>
      </c>
      <c r="AU173" s="215" t="s">
        <v>86</v>
      </c>
      <c r="AV173" s="13" t="s">
        <v>159</v>
      </c>
      <c r="AW173" s="13" t="s">
        <v>36</v>
      </c>
      <c r="AX173" s="13" t="s">
        <v>84</v>
      </c>
      <c r="AY173" s="215" t="s">
        <v>152</v>
      </c>
    </row>
    <row r="174" spans="2:65" s="1" customFormat="1" ht="22.5" customHeight="1">
      <c r="B174" s="33"/>
      <c r="C174" s="181" t="s">
        <v>273</v>
      </c>
      <c r="D174" s="181" t="s">
        <v>154</v>
      </c>
      <c r="E174" s="182" t="s">
        <v>903</v>
      </c>
      <c r="F174" s="183" t="s">
        <v>904</v>
      </c>
      <c r="G174" s="184" t="s">
        <v>176</v>
      </c>
      <c r="H174" s="185">
        <v>70</v>
      </c>
      <c r="I174" s="186"/>
      <c r="J174" s="187">
        <f>ROUND(I174*H174,2)</f>
        <v>0</v>
      </c>
      <c r="K174" s="183" t="s">
        <v>158</v>
      </c>
      <c r="L174" s="37"/>
      <c r="M174" s="188" t="s">
        <v>19</v>
      </c>
      <c r="N174" s="189" t="s">
        <v>48</v>
      </c>
      <c r="O174" s="59"/>
      <c r="P174" s="190">
        <f>O174*H174</f>
        <v>0</v>
      </c>
      <c r="Q174" s="190">
        <v>2.0000000000000002E-5</v>
      </c>
      <c r="R174" s="190">
        <f>Q174*H174</f>
        <v>1.4000000000000002E-3</v>
      </c>
      <c r="S174" s="190">
        <v>0</v>
      </c>
      <c r="T174" s="191">
        <f>S174*H174</f>
        <v>0</v>
      </c>
      <c r="AR174" s="16" t="s">
        <v>159</v>
      </c>
      <c r="AT174" s="16" t="s">
        <v>154</v>
      </c>
      <c r="AU174" s="16" t="s">
        <v>86</v>
      </c>
      <c r="AY174" s="16" t="s">
        <v>152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6" t="s">
        <v>84</v>
      </c>
      <c r="BK174" s="192">
        <f>ROUND(I174*H174,2)</f>
        <v>0</v>
      </c>
      <c r="BL174" s="16" t="s">
        <v>159</v>
      </c>
      <c r="BM174" s="16" t="s">
        <v>905</v>
      </c>
    </row>
    <row r="175" spans="2:65" s="1" customFormat="1" ht="16.5" customHeight="1">
      <c r="B175" s="33"/>
      <c r="C175" s="216" t="s">
        <v>277</v>
      </c>
      <c r="D175" s="216" t="s">
        <v>230</v>
      </c>
      <c r="E175" s="217" t="s">
        <v>906</v>
      </c>
      <c r="F175" s="218" t="s">
        <v>907</v>
      </c>
      <c r="G175" s="219" t="s">
        <v>176</v>
      </c>
      <c r="H175" s="220">
        <v>60</v>
      </c>
      <c r="I175" s="221"/>
      <c r="J175" s="222">
        <f>ROUND(I175*H175,2)</f>
        <v>0</v>
      </c>
      <c r="K175" s="218" t="s">
        <v>158</v>
      </c>
      <c r="L175" s="223"/>
      <c r="M175" s="224" t="s">
        <v>19</v>
      </c>
      <c r="N175" s="225" t="s">
        <v>48</v>
      </c>
      <c r="O175" s="59"/>
      <c r="P175" s="190">
        <f>O175*H175</f>
        <v>0</v>
      </c>
      <c r="Q175" s="190">
        <v>7.2399999999999999E-3</v>
      </c>
      <c r="R175" s="190">
        <f>Q175*H175</f>
        <v>0.43440000000000001</v>
      </c>
      <c r="S175" s="190">
        <v>0</v>
      </c>
      <c r="T175" s="191">
        <f>S175*H175</f>
        <v>0</v>
      </c>
      <c r="AR175" s="16" t="s">
        <v>233</v>
      </c>
      <c r="AT175" s="16" t="s">
        <v>230</v>
      </c>
      <c r="AU175" s="16" t="s">
        <v>86</v>
      </c>
      <c r="AY175" s="16" t="s">
        <v>152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6" t="s">
        <v>84</v>
      </c>
      <c r="BK175" s="192">
        <f>ROUND(I175*H175,2)</f>
        <v>0</v>
      </c>
      <c r="BL175" s="16" t="s">
        <v>159</v>
      </c>
      <c r="BM175" s="16" t="s">
        <v>908</v>
      </c>
    </row>
    <row r="176" spans="2:65" s="12" customFormat="1" ht="11.25">
      <c r="B176" s="193"/>
      <c r="C176" s="194"/>
      <c r="D176" s="195" t="s">
        <v>161</v>
      </c>
      <c r="E176" s="196" t="s">
        <v>19</v>
      </c>
      <c r="F176" s="197" t="s">
        <v>909</v>
      </c>
      <c r="G176" s="194"/>
      <c r="H176" s="198">
        <v>60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161</v>
      </c>
      <c r="AU176" s="204" t="s">
        <v>86</v>
      </c>
      <c r="AV176" s="12" t="s">
        <v>86</v>
      </c>
      <c r="AW176" s="12" t="s">
        <v>36</v>
      </c>
      <c r="AX176" s="12" t="s">
        <v>84</v>
      </c>
      <c r="AY176" s="204" t="s">
        <v>152</v>
      </c>
    </row>
    <row r="177" spans="2:65" s="1" customFormat="1" ht="16.5" customHeight="1">
      <c r="B177" s="33"/>
      <c r="C177" s="216" t="s">
        <v>281</v>
      </c>
      <c r="D177" s="216" t="s">
        <v>230</v>
      </c>
      <c r="E177" s="217" t="s">
        <v>910</v>
      </c>
      <c r="F177" s="218" t="s">
        <v>911</v>
      </c>
      <c r="G177" s="219" t="s">
        <v>176</v>
      </c>
      <c r="H177" s="220">
        <v>8</v>
      </c>
      <c r="I177" s="221"/>
      <c r="J177" s="222">
        <f>ROUND(I177*H177,2)</f>
        <v>0</v>
      </c>
      <c r="K177" s="218" t="s">
        <v>158</v>
      </c>
      <c r="L177" s="223"/>
      <c r="M177" s="224" t="s">
        <v>19</v>
      </c>
      <c r="N177" s="225" t="s">
        <v>48</v>
      </c>
      <c r="O177" s="59"/>
      <c r="P177" s="190">
        <f>O177*H177</f>
        <v>0</v>
      </c>
      <c r="Q177" s="190">
        <v>7.5500000000000003E-3</v>
      </c>
      <c r="R177" s="190">
        <f>Q177*H177</f>
        <v>6.0400000000000002E-2</v>
      </c>
      <c r="S177" s="190">
        <v>0</v>
      </c>
      <c r="T177" s="191">
        <f>S177*H177</f>
        <v>0</v>
      </c>
      <c r="AR177" s="16" t="s">
        <v>233</v>
      </c>
      <c r="AT177" s="16" t="s">
        <v>230</v>
      </c>
      <c r="AU177" s="16" t="s">
        <v>86</v>
      </c>
      <c r="AY177" s="16" t="s">
        <v>152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6" t="s">
        <v>84</v>
      </c>
      <c r="BK177" s="192">
        <f>ROUND(I177*H177,2)</f>
        <v>0</v>
      </c>
      <c r="BL177" s="16" t="s">
        <v>159</v>
      </c>
      <c r="BM177" s="16" t="s">
        <v>912</v>
      </c>
    </row>
    <row r="178" spans="2:65" s="12" customFormat="1" ht="11.25">
      <c r="B178" s="193"/>
      <c r="C178" s="194"/>
      <c r="D178" s="195" t="s">
        <v>161</v>
      </c>
      <c r="E178" s="196" t="s">
        <v>19</v>
      </c>
      <c r="F178" s="197" t="s">
        <v>913</v>
      </c>
      <c r="G178" s="194"/>
      <c r="H178" s="198">
        <v>8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161</v>
      </c>
      <c r="AU178" s="204" t="s">
        <v>86</v>
      </c>
      <c r="AV178" s="12" t="s">
        <v>86</v>
      </c>
      <c r="AW178" s="12" t="s">
        <v>36</v>
      </c>
      <c r="AX178" s="12" t="s">
        <v>84</v>
      </c>
      <c r="AY178" s="204" t="s">
        <v>152</v>
      </c>
    </row>
    <row r="179" spans="2:65" s="1" customFormat="1" ht="16.5" customHeight="1">
      <c r="B179" s="33"/>
      <c r="C179" s="216" t="s">
        <v>285</v>
      </c>
      <c r="D179" s="216" t="s">
        <v>230</v>
      </c>
      <c r="E179" s="217" t="s">
        <v>914</v>
      </c>
      <c r="F179" s="218" t="s">
        <v>915</v>
      </c>
      <c r="G179" s="219" t="s">
        <v>176</v>
      </c>
      <c r="H179" s="220">
        <v>2</v>
      </c>
      <c r="I179" s="221"/>
      <c r="J179" s="222">
        <f>ROUND(I179*H179,2)</f>
        <v>0</v>
      </c>
      <c r="K179" s="218" t="s">
        <v>158</v>
      </c>
      <c r="L179" s="223"/>
      <c r="M179" s="224" t="s">
        <v>19</v>
      </c>
      <c r="N179" s="225" t="s">
        <v>48</v>
      </c>
      <c r="O179" s="59"/>
      <c r="P179" s="190">
        <f>O179*H179</f>
        <v>0</v>
      </c>
      <c r="Q179" s="190">
        <v>8.0999999999999996E-3</v>
      </c>
      <c r="R179" s="190">
        <f>Q179*H179</f>
        <v>1.6199999999999999E-2</v>
      </c>
      <c r="S179" s="190">
        <v>0</v>
      </c>
      <c r="T179" s="191">
        <f>S179*H179</f>
        <v>0</v>
      </c>
      <c r="AR179" s="16" t="s">
        <v>233</v>
      </c>
      <c r="AT179" s="16" t="s">
        <v>230</v>
      </c>
      <c r="AU179" s="16" t="s">
        <v>86</v>
      </c>
      <c r="AY179" s="16" t="s">
        <v>152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6" t="s">
        <v>84</v>
      </c>
      <c r="BK179" s="192">
        <f>ROUND(I179*H179,2)</f>
        <v>0</v>
      </c>
      <c r="BL179" s="16" t="s">
        <v>159</v>
      </c>
      <c r="BM179" s="16" t="s">
        <v>916</v>
      </c>
    </row>
    <row r="180" spans="2:65" s="12" customFormat="1" ht="11.25">
      <c r="B180" s="193"/>
      <c r="C180" s="194"/>
      <c r="D180" s="195" t="s">
        <v>161</v>
      </c>
      <c r="E180" s="196" t="s">
        <v>19</v>
      </c>
      <c r="F180" s="197" t="s">
        <v>917</v>
      </c>
      <c r="G180" s="194"/>
      <c r="H180" s="198">
        <v>2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161</v>
      </c>
      <c r="AU180" s="204" t="s">
        <v>86</v>
      </c>
      <c r="AV180" s="12" t="s">
        <v>86</v>
      </c>
      <c r="AW180" s="12" t="s">
        <v>36</v>
      </c>
      <c r="AX180" s="12" t="s">
        <v>84</v>
      </c>
      <c r="AY180" s="204" t="s">
        <v>152</v>
      </c>
    </row>
    <row r="181" spans="2:65" s="1" customFormat="1" ht="16.5" customHeight="1">
      <c r="B181" s="33"/>
      <c r="C181" s="181" t="s">
        <v>373</v>
      </c>
      <c r="D181" s="181" t="s">
        <v>154</v>
      </c>
      <c r="E181" s="182" t="s">
        <v>918</v>
      </c>
      <c r="F181" s="183" t="s">
        <v>919</v>
      </c>
      <c r="G181" s="184" t="s">
        <v>176</v>
      </c>
      <c r="H181" s="185">
        <v>75</v>
      </c>
      <c r="I181" s="186"/>
      <c r="J181" s="187">
        <f>ROUND(I181*H181,2)</f>
        <v>0</v>
      </c>
      <c r="K181" s="183" t="s">
        <v>158</v>
      </c>
      <c r="L181" s="37"/>
      <c r="M181" s="188" t="s">
        <v>19</v>
      </c>
      <c r="N181" s="189" t="s">
        <v>48</v>
      </c>
      <c r="O181" s="59"/>
      <c r="P181" s="190">
        <f>O181*H181</f>
        <v>0</v>
      </c>
      <c r="Q181" s="190">
        <v>0</v>
      </c>
      <c r="R181" s="190">
        <f>Q181*H181</f>
        <v>0</v>
      </c>
      <c r="S181" s="190">
        <v>1.4999999999999999E-2</v>
      </c>
      <c r="T181" s="191">
        <f>S181*H181</f>
        <v>1.125</v>
      </c>
      <c r="AR181" s="16" t="s">
        <v>159</v>
      </c>
      <c r="AT181" s="16" t="s">
        <v>154</v>
      </c>
      <c r="AU181" s="16" t="s">
        <v>86</v>
      </c>
      <c r="AY181" s="16" t="s">
        <v>152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6" t="s">
        <v>84</v>
      </c>
      <c r="BK181" s="192">
        <f>ROUND(I181*H181,2)</f>
        <v>0</v>
      </c>
      <c r="BL181" s="16" t="s">
        <v>159</v>
      </c>
      <c r="BM181" s="16" t="s">
        <v>920</v>
      </c>
    </row>
    <row r="182" spans="2:65" s="1" customFormat="1" ht="22.5" customHeight="1">
      <c r="B182" s="33"/>
      <c r="C182" s="181" t="s">
        <v>211</v>
      </c>
      <c r="D182" s="181" t="s">
        <v>154</v>
      </c>
      <c r="E182" s="182" t="s">
        <v>463</v>
      </c>
      <c r="F182" s="183" t="s">
        <v>464</v>
      </c>
      <c r="G182" s="184" t="s">
        <v>176</v>
      </c>
      <c r="H182" s="185">
        <v>92</v>
      </c>
      <c r="I182" s="186"/>
      <c r="J182" s="187">
        <f>ROUND(I182*H182,2)</f>
        <v>0</v>
      </c>
      <c r="K182" s="183" t="s">
        <v>158</v>
      </c>
      <c r="L182" s="37"/>
      <c r="M182" s="188" t="s">
        <v>19</v>
      </c>
      <c r="N182" s="189" t="s">
        <v>48</v>
      </c>
      <c r="O182" s="59"/>
      <c r="P182" s="190">
        <f>O182*H182</f>
        <v>0</v>
      </c>
      <c r="Q182" s="190">
        <v>2.0000000000000002E-5</v>
      </c>
      <c r="R182" s="190">
        <f>Q182*H182</f>
        <v>1.8400000000000001E-3</v>
      </c>
      <c r="S182" s="190">
        <v>0</v>
      </c>
      <c r="T182" s="191">
        <f>S182*H182</f>
        <v>0</v>
      </c>
      <c r="AR182" s="16" t="s">
        <v>159</v>
      </c>
      <c r="AT182" s="16" t="s">
        <v>154</v>
      </c>
      <c r="AU182" s="16" t="s">
        <v>86</v>
      </c>
      <c r="AY182" s="16" t="s">
        <v>152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6" t="s">
        <v>84</v>
      </c>
      <c r="BK182" s="192">
        <f>ROUND(I182*H182,2)</f>
        <v>0</v>
      </c>
      <c r="BL182" s="16" t="s">
        <v>159</v>
      </c>
      <c r="BM182" s="16" t="s">
        <v>921</v>
      </c>
    </row>
    <row r="183" spans="2:65" s="1" customFormat="1" ht="16.5" customHeight="1">
      <c r="B183" s="33"/>
      <c r="C183" s="216" t="s">
        <v>197</v>
      </c>
      <c r="D183" s="216" t="s">
        <v>230</v>
      </c>
      <c r="E183" s="217" t="s">
        <v>467</v>
      </c>
      <c r="F183" s="218" t="s">
        <v>468</v>
      </c>
      <c r="G183" s="219" t="s">
        <v>176</v>
      </c>
      <c r="H183" s="220">
        <v>80</v>
      </c>
      <c r="I183" s="221"/>
      <c r="J183" s="222">
        <f>ROUND(I183*H183,2)</f>
        <v>0</v>
      </c>
      <c r="K183" s="218" t="s">
        <v>158</v>
      </c>
      <c r="L183" s="223"/>
      <c r="M183" s="224" t="s">
        <v>19</v>
      </c>
      <c r="N183" s="225" t="s">
        <v>48</v>
      </c>
      <c r="O183" s="59"/>
      <c r="P183" s="190">
        <f>O183*H183</f>
        <v>0</v>
      </c>
      <c r="Q183" s="190">
        <v>1.146E-2</v>
      </c>
      <c r="R183" s="190">
        <f>Q183*H183</f>
        <v>0.91679999999999995</v>
      </c>
      <c r="S183" s="190">
        <v>0</v>
      </c>
      <c r="T183" s="191">
        <f>S183*H183</f>
        <v>0</v>
      </c>
      <c r="AR183" s="16" t="s">
        <v>233</v>
      </c>
      <c r="AT183" s="16" t="s">
        <v>230</v>
      </c>
      <c r="AU183" s="16" t="s">
        <v>86</v>
      </c>
      <c r="AY183" s="16" t="s">
        <v>152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6" t="s">
        <v>84</v>
      </c>
      <c r="BK183" s="192">
        <f>ROUND(I183*H183,2)</f>
        <v>0</v>
      </c>
      <c r="BL183" s="16" t="s">
        <v>159</v>
      </c>
      <c r="BM183" s="16" t="s">
        <v>922</v>
      </c>
    </row>
    <row r="184" spans="2:65" s="12" customFormat="1" ht="11.25">
      <c r="B184" s="193"/>
      <c r="C184" s="194"/>
      <c r="D184" s="195" t="s">
        <v>161</v>
      </c>
      <c r="E184" s="196" t="s">
        <v>19</v>
      </c>
      <c r="F184" s="197" t="s">
        <v>923</v>
      </c>
      <c r="G184" s="194"/>
      <c r="H184" s="198">
        <v>80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161</v>
      </c>
      <c r="AU184" s="204" t="s">
        <v>86</v>
      </c>
      <c r="AV184" s="12" t="s">
        <v>86</v>
      </c>
      <c r="AW184" s="12" t="s">
        <v>36</v>
      </c>
      <c r="AX184" s="12" t="s">
        <v>84</v>
      </c>
      <c r="AY184" s="204" t="s">
        <v>152</v>
      </c>
    </row>
    <row r="185" spans="2:65" s="1" customFormat="1" ht="16.5" customHeight="1">
      <c r="B185" s="33"/>
      <c r="C185" s="216" t="s">
        <v>288</v>
      </c>
      <c r="D185" s="216" t="s">
        <v>230</v>
      </c>
      <c r="E185" s="217" t="s">
        <v>470</v>
      </c>
      <c r="F185" s="218" t="s">
        <v>471</v>
      </c>
      <c r="G185" s="219" t="s">
        <v>176</v>
      </c>
      <c r="H185" s="220">
        <v>10</v>
      </c>
      <c r="I185" s="221"/>
      <c r="J185" s="222">
        <f>ROUND(I185*H185,2)</f>
        <v>0</v>
      </c>
      <c r="K185" s="218" t="s">
        <v>158</v>
      </c>
      <c r="L185" s="223"/>
      <c r="M185" s="224" t="s">
        <v>19</v>
      </c>
      <c r="N185" s="225" t="s">
        <v>48</v>
      </c>
      <c r="O185" s="59"/>
      <c r="P185" s="190">
        <f>O185*H185</f>
        <v>0</v>
      </c>
      <c r="Q185" s="190">
        <v>1.205E-2</v>
      </c>
      <c r="R185" s="190">
        <f>Q185*H185</f>
        <v>0.1205</v>
      </c>
      <c r="S185" s="190">
        <v>0</v>
      </c>
      <c r="T185" s="191">
        <f>S185*H185</f>
        <v>0</v>
      </c>
      <c r="AR185" s="16" t="s">
        <v>233</v>
      </c>
      <c r="AT185" s="16" t="s">
        <v>230</v>
      </c>
      <c r="AU185" s="16" t="s">
        <v>86</v>
      </c>
      <c r="AY185" s="16" t="s">
        <v>152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6" t="s">
        <v>84</v>
      </c>
      <c r="BK185" s="192">
        <f>ROUND(I185*H185,2)</f>
        <v>0</v>
      </c>
      <c r="BL185" s="16" t="s">
        <v>159</v>
      </c>
      <c r="BM185" s="16" t="s">
        <v>924</v>
      </c>
    </row>
    <row r="186" spans="2:65" s="12" customFormat="1" ht="11.25">
      <c r="B186" s="193"/>
      <c r="C186" s="194"/>
      <c r="D186" s="195" t="s">
        <v>161</v>
      </c>
      <c r="E186" s="196" t="s">
        <v>19</v>
      </c>
      <c r="F186" s="197" t="s">
        <v>925</v>
      </c>
      <c r="G186" s="194"/>
      <c r="H186" s="198">
        <v>10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161</v>
      </c>
      <c r="AU186" s="204" t="s">
        <v>86</v>
      </c>
      <c r="AV186" s="12" t="s">
        <v>86</v>
      </c>
      <c r="AW186" s="12" t="s">
        <v>36</v>
      </c>
      <c r="AX186" s="12" t="s">
        <v>84</v>
      </c>
      <c r="AY186" s="204" t="s">
        <v>152</v>
      </c>
    </row>
    <row r="187" spans="2:65" s="1" customFormat="1" ht="16.5" customHeight="1">
      <c r="B187" s="33"/>
      <c r="C187" s="216" t="s">
        <v>319</v>
      </c>
      <c r="D187" s="216" t="s">
        <v>230</v>
      </c>
      <c r="E187" s="217" t="s">
        <v>926</v>
      </c>
      <c r="F187" s="218" t="s">
        <v>927</v>
      </c>
      <c r="G187" s="219" t="s">
        <v>176</v>
      </c>
      <c r="H187" s="220">
        <v>2</v>
      </c>
      <c r="I187" s="221"/>
      <c r="J187" s="222">
        <f>ROUND(I187*H187,2)</f>
        <v>0</v>
      </c>
      <c r="K187" s="218" t="s">
        <v>158</v>
      </c>
      <c r="L187" s="223"/>
      <c r="M187" s="224" t="s">
        <v>19</v>
      </c>
      <c r="N187" s="225" t="s">
        <v>48</v>
      </c>
      <c r="O187" s="59"/>
      <c r="P187" s="190">
        <f>O187*H187</f>
        <v>0</v>
      </c>
      <c r="Q187" s="190">
        <v>1.3100000000000001E-2</v>
      </c>
      <c r="R187" s="190">
        <f>Q187*H187</f>
        <v>2.6200000000000001E-2</v>
      </c>
      <c r="S187" s="190">
        <v>0</v>
      </c>
      <c r="T187" s="191">
        <f>S187*H187</f>
        <v>0</v>
      </c>
      <c r="AR187" s="16" t="s">
        <v>233</v>
      </c>
      <c r="AT187" s="16" t="s">
        <v>230</v>
      </c>
      <c r="AU187" s="16" t="s">
        <v>86</v>
      </c>
      <c r="AY187" s="16" t="s">
        <v>152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6" t="s">
        <v>84</v>
      </c>
      <c r="BK187" s="192">
        <f>ROUND(I187*H187,2)</f>
        <v>0</v>
      </c>
      <c r="BL187" s="16" t="s">
        <v>159</v>
      </c>
      <c r="BM187" s="16" t="s">
        <v>928</v>
      </c>
    </row>
    <row r="188" spans="2:65" s="12" customFormat="1" ht="11.25">
      <c r="B188" s="193"/>
      <c r="C188" s="194"/>
      <c r="D188" s="195" t="s">
        <v>161</v>
      </c>
      <c r="E188" s="196" t="s">
        <v>19</v>
      </c>
      <c r="F188" s="197" t="s">
        <v>917</v>
      </c>
      <c r="G188" s="194"/>
      <c r="H188" s="198">
        <v>2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161</v>
      </c>
      <c r="AU188" s="204" t="s">
        <v>86</v>
      </c>
      <c r="AV188" s="12" t="s">
        <v>86</v>
      </c>
      <c r="AW188" s="12" t="s">
        <v>36</v>
      </c>
      <c r="AX188" s="12" t="s">
        <v>84</v>
      </c>
      <c r="AY188" s="204" t="s">
        <v>152</v>
      </c>
    </row>
    <row r="189" spans="2:65" s="1" customFormat="1" ht="22.5" customHeight="1">
      <c r="B189" s="33"/>
      <c r="C189" s="181" t="s">
        <v>7</v>
      </c>
      <c r="D189" s="181" t="s">
        <v>154</v>
      </c>
      <c r="E189" s="182" t="s">
        <v>929</v>
      </c>
      <c r="F189" s="183" t="s">
        <v>930</v>
      </c>
      <c r="G189" s="184" t="s">
        <v>176</v>
      </c>
      <c r="H189" s="185">
        <v>29</v>
      </c>
      <c r="I189" s="186"/>
      <c r="J189" s="187">
        <f>ROUND(I189*H189,2)</f>
        <v>0</v>
      </c>
      <c r="K189" s="183" t="s">
        <v>158</v>
      </c>
      <c r="L189" s="37"/>
      <c r="M189" s="188" t="s">
        <v>19</v>
      </c>
      <c r="N189" s="189" t="s">
        <v>48</v>
      </c>
      <c r="O189" s="59"/>
      <c r="P189" s="190">
        <f>O189*H189</f>
        <v>0</v>
      </c>
      <c r="Q189" s="190">
        <v>3.0000000000000001E-5</v>
      </c>
      <c r="R189" s="190">
        <f>Q189*H189</f>
        <v>8.7000000000000001E-4</v>
      </c>
      <c r="S189" s="190">
        <v>0</v>
      </c>
      <c r="T189" s="191">
        <f>S189*H189</f>
        <v>0</v>
      </c>
      <c r="AR189" s="16" t="s">
        <v>159</v>
      </c>
      <c r="AT189" s="16" t="s">
        <v>154</v>
      </c>
      <c r="AU189" s="16" t="s">
        <v>86</v>
      </c>
      <c r="AY189" s="16" t="s">
        <v>152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6" t="s">
        <v>84</v>
      </c>
      <c r="BK189" s="192">
        <f>ROUND(I189*H189,2)</f>
        <v>0</v>
      </c>
      <c r="BL189" s="16" t="s">
        <v>159</v>
      </c>
      <c r="BM189" s="16" t="s">
        <v>931</v>
      </c>
    </row>
    <row r="190" spans="2:65" s="1" customFormat="1" ht="16.5" customHeight="1">
      <c r="B190" s="33"/>
      <c r="C190" s="216" t="s">
        <v>216</v>
      </c>
      <c r="D190" s="216" t="s">
        <v>230</v>
      </c>
      <c r="E190" s="217" t="s">
        <v>932</v>
      </c>
      <c r="F190" s="218" t="s">
        <v>933</v>
      </c>
      <c r="G190" s="219" t="s">
        <v>176</v>
      </c>
      <c r="H190" s="220">
        <v>4</v>
      </c>
      <c r="I190" s="221"/>
      <c r="J190" s="222">
        <f>ROUND(I190*H190,2)</f>
        <v>0</v>
      </c>
      <c r="K190" s="218" t="s">
        <v>158</v>
      </c>
      <c r="L190" s="223"/>
      <c r="M190" s="224" t="s">
        <v>19</v>
      </c>
      <c r="N190" s="225" t="s">
        <v>48</v>
      </c>
      <c r="O190" s="59"/>
      <c r="P190" s="190">
        <f>O190*H190</f>
        <v>0</v>
      </c>
      <c r="Q190" s="190">
        <v>2.1499999999999998E-2</v>
      </c>
      <c r="R190" s="190">
        <f>Q190*H190</f>
        <v>8.5999999999999993E-2</v>
      </c>
      <c r="S190" s="190">
        <v>0</v>
      </c>
      <c r="T190" s="191">
        <f>S190*H190</f>
        <v>0</v>
      </c>
      <c r="AR190" s="16" t="s">
        <v>233</v>
      </c>
      <c r="AT190" s="16" t="s">
        <v>230</v>
      </c>
      <c r="AU190" s="16" t="s">
        <v>86</v>
      </c>
      <c r="AY190" s="16" t="s">
        <v>152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6" t="s">
        <v>84</v>
      </c>
      <c r="BK190" s="192">
        <f>ROUND(I190*H190,2)</f>
        <v>0</v>
      </c>
      <c r="BL190" s="16" t="s">
        <v>159</v>
      </c>
      <c r="BM190" s="16" t="s">
        <v>934</v>
      </c>
    </row>
    <row r="191" spans="2:65" s="12" customFormat="1" ht="11.25">
      <c r="B191" s="193"/>
      <c r="C191" s="194"/>
      <c r="D191" s="195" t="s">
        <v>161</v>
      </c>
      <c r="E191" s="196" t="s">
        <v>19</v>
      </c>
      <c r="F191" s="197" t="s">
        <v>935</v>
      </c>
      <c r="G191" s="194"/>
      <c r="H191" s="198">
        <v>4</v>
      </c>
      <c r="I191" s="199"/>
      <c r="J191" s="194"/>
      <c r="K191" s="194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161</v>
      </c>
      <c r="AU191" s="204" t="s">
        <v>86</v>
      </c>
      <c r="AV191" s="12" t="s">
        <v>86</v>
      </c>
      <c r="AW191" s="12" t="s">
        <v>36</v>
      </c>
      <c r="AX191" s="12" t="s">
        <v>84</v>
      </c>
      <c r="AY191" s="204" t="s">
        <v>152</v>
      </c>
    </row>
    <row r="192" spans="2:65" s="1" customFormat="1" ht="16.5" customHeight="1">
      <c r="B192" s="33"/>
      <c r="C192" s="216" t="s">
        <v>268</v>
      </c>
      <c r="D192" s="216" t="s">
        <v>230</v>
      </c>
      <c r="E192" s="217" t="s">
        <v>936</v>
      </c>
      <c r="F192" s="218" t="s">
        <v>937</v>
      </c>
      <c r="G192" s="219" t="s">
        <v>176</v>
      </c>
      <c r="H192" s="220">
        <v>25</v>
      </c>
      <c r="I192" s="221"/>
      <c r="J192" s="222">
        <f>ROUND(I192*H192,2)</f>
        <v>0</v>
      </c>
      <c r="K192" s="218" t="s">
        <v>158</v>
      </c>
      <c r="L192" s="223"/>
      <c r="M192" s="224" t="s">
        <v>19</v>
      </c>
      <c r="N192" s="225" t="s">
        <v>48</v>
      </c>
      <c r="O192" s="59"/>
      <c r="P192" s="190">
        <f>O192*H192</f>
        <v>0</v>
      </c>
      <c r="Q192" s="190">
        <v>2.5600000000000001E-2</v>
      </c>
      <c r="R192" s="190">
        <f>Q192*H192</f>
        <v>0.64</v>
      </c>
      <c r="S192" s="190">
        <v>0</v>
      </c>
      <c r="T192" s="191">
        <f>S192*H192</f>
        <v>0</v>
      </c>
      <c r="AR192" s="16" t="s">
        <v>233</v>
      </c>
      <c r="AT192" s="16" t="s">
        <v>230</v>
      </c>
      <c r="AU192" s="16" t="s">
        <v>86</v>
      </c>
      <c r="AY192" s="16" t="s">
        <v>152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6" t="s">
        <v>84</v>
      </c>
      <c r="BK192" s="192">
        <f>ROUND(I192*H192,2)</f>
        <v>0</v>
      </c>
      <c r="BL192" s="16" t="s">
        <v>159</v>
      </c>
      <c r="BM192" s="16" t="s">
        <v>938</v>
      </c>
    </row>
    <row r="193" spans="2:65" s="12" customFormat="1" ht="11.25">
      <c r="B193" s="193"/>
      <c r="C193" s="194"/>
      <c r="D193" s="195" t="s">
        <v>161</v>
      </c>
      <c r="E193" s="196" t="s">
        <v>19</v>
      </c>
      <c r="F193" s="197" t="s">
        <v>939</v>
      </c>
      <c r="G193" s="194"/>
      <c r="H193" s="198">
        <v>25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161</v>
      </c>
      <c r="AU193" s="204" t="s">
        <v>86</v>
      </c>
      <c r="AV193" s="12" t="s">
        <v>86</v>
      </c>
      <c r="AW193" s="12" t="s">
        <v>36</v>
      </c>
      <c r="AX193" s="12" t="s">
        <v>84</v>
      </c>
      <c r="AY193" s="204" t="s">
        <v>152</v>
      </c>
    </row>
    <row r="194" spans="2:65" s="1" customFormat="1" ht="22.5" customHeight="1">
      <c r="B194" s="33"/>
      <c r="C194" s="181" t="s">
        <v>256</v>
      </c>
      <c r="D194" s="181" t="s">
        <v>154</v>
      </c>
      <c r="E194" s="182" t="s">
        <v>940</v>
      </c>
      <c r="F194" s="183" t="s">
        <v>941</v>
      </c>
      <c r="G194" s="184" t="s">
        <v>176</v>
      </c>
      <c r="H194" s="185">
        <v>28</v>
      </c>
      <c r="I194" s="186"/>
      <c r="J194" s="187">
        <f>ROUND(I194*H194,2)</f>
        <v>0</v>
      </c>
      <c r="K194" s="183" t="s">
        <v>158</v>
      </c>
      <c r="L194" s="37"/>
      <c r="M194" s="188" t="s">
        <v>19</v>
      </c>
      <c r="N194" s="189" t="s">
        <v>48</v>
      </c>
      <c r="O194" s="59"/>
      <c r="P194" s="190">
        <f>O194*H194</f>
        <v>0</v>
      </c>
      <c r="Q194" s="190">
        <v>2.563E-2</v>
      </c>
      <c r="R194" s="190">
        <f>Q194*H194</f>
        <v>0.71764000000000006</v>
      </c>
      <c r="S194" s="190">
        <v>0</v>
      </c>
      <c r="T194" s="191">
        <f>S194*H194</f>
        <v>0</v>
      </c>
      <c r="AR194" s="16" t="s">
        <v>159</v>
      </c>
      <c r="AT194" s="16" t="s">
        <v>154</v>
      </c>
      <c r="AU194" s="16" t="s">
        <v>86</v>
      </c>
      <c r="AY194" s="16" t="s">
        <v>152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6" t="s">
        <v>84</v>
      </c>
      <c r="BK194" s="192">
        <f>ROUND(I194*H194,2)</f>
        <v>0</v>
      </c>
      <c r="BL194" s="16" t="s">
        <v>159</v>
      </c>
      <c r="BM194" s="16" t="s">
        <v>942</v>
      </c>
    </row>
    <row r="195" spans="2:65" s="1" customFormat="1" ht="16.5" customHeight="1">
      <c r="B195" s="33"/>
      <c r="C195" s="181" t="s">
        <v>377</v>
      </c>
      <c r="D195" s="181" t="s">
        <v>154</v>
      </c>
      <c r="E195" s="182" t="s">
        <v>943</v>
      </c>
      <c r="F195" s="183" t="s">
        <v>944</v>
      </c>
      <c r="G195" s="184" t="s">
        <v>181</v>
      </c>
      <c r="H195" s="185">
        <v>3.391</v>
      </c>
      <c r="I195" s="186"/>
      <c r="J195" s="187">
        <f>ROUND(I195*H195,2)</f>
        <v>0</v>
      </c>
      <c r="K195" s="183" t="s">
        <v>158</v>
      </c>
      <c r="L195" s="37"/>
      <c r="M195" s="188" t="s">
        <v>19</v>
      </c>
      <c r="N195" s="189" t="s">
        <v>48</v>
      </c>
      <c r="O195" s="59"/>
      <c r="P195" s="190">
        <f>O195*H195</f>
        <v>0</v>
      </c>
      <c r="Q195" s="190">
        <v>0</v>
      </c>
      <c r="R195" s="190">
        <f>Q195*H195</f>
        <v>0</v>
      </c>
      <c r="S195" s="190">
        <v>1.92</v>
      </c>
      <c r="T195" s="191">
        <f>S195*H195</f>
        <v>6.5107200000000001</v>
      </c>
      <c r="AR195" s="16" t="s">
        <v>159</v>
      </c>
      <c r="AT195" s="16" t="s">
        <v>154</v>
      </c>
      <c r="AU195" s="16" t="s">
        <v>86</v>
      </c>
      <c r="AY195" s="16" t="s">
        <v>152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6" t="s">
        <v>84</v>
      </c>
      <c r="BK195" s="192">
        <f>ROUND(I195*H195,2)</f>
        <v>0</v>
      </c>
      <c r="BL195" s="16" t="s">
        <v>159</v>
      </c>
      <c r="BM195" s="16" t="s">
        <v>945</v>
      </c>
    </row>
    <row r="196" spans="2:65" s="12" customFormat="1" ht="11.25">
      <c r="B196" s="193"/>
      <c r="C196" s="194"/>
      <c r="D196" s="195" t="s">
        <v>161</v>
      </c>
      <c r="E196" s="196" t="s">
        <v>19</v>
      </c>
      <c r="F196" s="197" t="s">
        <v>946</v>
      </c>
      <c r="G196" s="194"/>
      <c r="H196" s="198">
        <v>3.391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161</v>
      </c>
      <c r="AU196" s="204" t="s">
        <v>86</v>
      </c>
      <c r="AV196" s="12" t="s">
        <v>86</v>
      </c>
      <c r="AW196" s="12" t="s">
        <v>36</v>
      </c>
      <c r="AX196" s="12" t="s">
        <v>84</v>
      </c>
      <c r="AY196" s="204" t="s">
        <v>152</v>
      </c>
    </row>
    <row r="197" spans="2:65" s="1" customFormat="1" ht="22.5" customHeight="1">
      <c r="B197" s="33"/>
      <c r="C197" s="181" t="s">
        <v>315</v>
      </c>
      <c r="D197" s="181" t="s">
        <v>154</v>
      </c>
      <c r="E197" s="182" t="s">
        <v>947</v>
      </c>
      <c r="F197" s="183" t="s">
        <v>948</v>
      </c>
      <c r="G197" s="184" t="s">
        <v>291</v>
      </c>
      <c r="H197" s="185">
        <v>8</v>
      </c>
      <c r="I197" s="186"/>
      <c r="J197" s="187">
        <f t="shared" ref="J197:J211" si="0">ROUND(I197*H197,2)</f>
        <v>0</v>
      </c>
      <c r="K197" s="183" t="s">
        <v>158</v>
      </c>
      <c r="L197" s="37"/>
      <c r="M197" s="188" t="s">
        <v>19</v>
      </c>
      <c r="N197" s="189" t="s">
        <v>48</v>
      </c>
      <c r="O197" s="59"/>
      <c r="P197" s="190">
        <f t="shared" ref="P197:P211" si="1">O197*H197</f>
        <v>0</v>
      </c>
      <c r="Q197" s="190">
        <v>2.1167600000000002</v>
      </c>
      <c r="R197" s="190">
        <f t="shared" ref="R197:R211" si="2">Q197*H197</f>
        <v>16.934080000000002</v>
      </c>
      <c r="S197" s="190">
        <v>0</v>
      </c>
      <c r="T197" s="191">
        <f t="shared" ref="T197:T211" si="3">S197*H197</f>
        <v>0</v>
      </c>
      <c r="AR197" s="16" t="s">
        <v>159</v>
      </c>
      <c r="AT197" s="16" t="s">
        <v>154</v>
      </c>
      <c r="AU197" s="16" t="s">
        <v>86</v>
      </c>
      <c r="AY197" s="16" t="s">
        <v>152</v>
      </c>
      <c r="BE197" s="192">
        <f t="shared" ref="BE197:BE211" si="4">IF(N197="základní",J197,0)</f>
        <v>0</v>
      </c>
      <c r="BF197" s="192">
        <f t="shared" ref="BF197:BF211" si="5">IF(N197="snížená",J197,0)</f>
        <v>0</v>
      </c>
      <c r="BG197" s="192">
        <f t="shared" ref="BG197:BG211" si="6">IF(N197="zákl. přenesená",J197,0)</f>
        <v>0</v>
      </c>
      <c r="BH197" s="192">
        <f t="shared" ref="BH197:BH211" si="7">IF(N197="sníž. přenesená",J197,0)</f>
        <v>0</v>
      </c>
      <c r="BI197" s="192">
        <f t="shared" ref="BI197:BI211" si="8">IF(N197="nulová",J197,0)</f>
        <v>0</v>
      </c>
      <c r="BJ197" s="16" t="s">
        <v>84</v>
      </c>
      <c r="BK197" s="192">
        <f t="shared" ref="BK197:BK211" si="9">ROUND(I197*H197,2)</f>
        <v>0</v>
      </c>
      <c r="BL197" s="16" t="s">
        <v>159</v>
      </c>
      <c r="BM197" s="16" t="s">
        <v>949</v>
      </c>
    </row>
    <row r="198" spans="2:65" s="1" customFormat="1" ht="16.5" customHeight="1">
      <c r="B198" s="33"/>
      <c r="C198" s="216" t="s">
        <v>353</v>
      </c>
      <c r="D198" s="216" t="s">
        <v>230</v>
      </c>
      <c r="E198" s="217" t="s">
        <v>950</v>
      </c>
      <c r="F198" s="218" t="s">
        <v>951</v>
      </c>
      <c r="G198" s="219" t="s">
        <v>291</v>
      </c>
      <c r="H198" s="220">
        <v>5</v>
      </c>
      <c r="I198" s="221"/>
      <c r="J198" s="222">
        <f t="shared" si="0"/>
        <v>0</v>
      </c>
      <c r="K198" s="218" t="s">
        <v>158</v>
      </c>
      <c r="L198" s="223"/>
      <c r="M198" s="224" t="s">
        <v>19</v>
      </c>
      <c r="N198" s="225" t="s">
        <v>48</v>
      </c>
      <c r="O198" s="59"/>
      <c r="P198" s="190">
        <f t="shared" si="1"/>
        <v>0</v>
      </c>
      <c r="Q198" s="190">
        <v>0.50600000000000001</v>
      </c>
      <c r="R198" s="190">
        <f t="shared" si="2"/>
        <v>2.5300000000000002</v>
      </c>
      <c r="S198" s="190">
        <v>0</v>
      </c>
      <c r="T198" s="191">
        <f t="shared" si="3"/>
        <v>0</v>
      </c>
      <c r="AR198" s="16" t="s">
        <v>233</v>
      </c>
      <c r="AT198" s="16" t="s">
        <v>230</v>
      </c>
      <c r="AU198" s="16" t="s">
        <v>86</v>
      </c>
      <c r="AY198" s="16" t="s">
        <v>152</v>
      </c>
      <c r="BE198" s="192">
        <f t="shared" si="4"/>
        <v>0</v>
      </c>
      <c r="BF198" s="192">
        <f t="shared" si="5"/>
        <v>0</v>
      </c>
      <c r="BG198" s="192">
        <f t="shared" si="6"/>
        <v>0</v>
      </c>
      <c r="BH198" s="192">
        <f t="shared" si="7"/>
        <v>0</v>
      </c>
      <c r="BI198" s="192">
        <f t="shared" si="8"/>
        <v>0</v>
      </c>
      <c r="BJ198" s="16" t="s">
        <v>84</v>
      </c>
      <c r="BK198" s="192">
        <f t="shared" si="9"/>
        <v>0</v>
      </c>
      <c r="BL198" s="16" t="s">
        <v>159</v>
      </c>
      <c r="BM198" s="16" t="s">
        <v>952</v>
      </c>
    </row>
    <row r="199" spans="2:65" s="1" customFormat="1" ht="16.5" customHeight="1">
      <c r="B199" s="33"/>
      <c r="C199" s="216" t="s">
        <v>327</v>
      </c>
      <c r="D199" s="216" t="s">
        <v>230</v>
      </c>
      <c r="E199" s="217" t="s">
        <v>953</v>
      </c>
      <c r="F199" s="218" t="s">
        <v>954</v>
      </c>
      <c r="G199" s="219" t="s">
        <v>291</v>
      </c>
      <c r="H199" s="220">
        <v>2</v>
      </c>
      <c r="I199" s="221"/>
      <c r="J199" s="222">
        <f t="shared" si="0"/>
        <v>0</v>
      </c>
      <c r="K199" s="218" t="s">
        <v>158</v>
      </c>
      <c r="L199" s="223"/>
      <c r="M199" s="224" t="s">
        <v>19</v>
      </c>
      <c r="N199" s="225" t="s">
        <v>48</v>
      </c>
      <c r="O199" s="59"/>
      <c r="P199" s="190">
        <f t="shared" si="1"/>
        <v>0</v>
      </c>
      <c r="Q199" s="190">
        <v>1.0129999999999999</v>
      </c>
      <c r="R199" s="190">
        <f t="shared" si="2"/>
        <v>2.0259999999999998</v>
      </c>
      <c r="S199" s="190">
        <v>0</v>
      </c>
      <c r="T199" s="191">
        <f t="shared" si="3"/>
        <v>0</v>
      </c>
      <c r="AR199" s="16" t="s">
        <v>233</v>
      </c>
      <c r="AT199" s="16" t="s">
        <v>230</v>
      </c>
      <c r="AU199" s="16" t="s">
        <v>86</v>
      </c>
      <c r="AY199" s="16" t="s">
        <v>152</v>
      </c>
      <c r="BE199" s="192">
        <f t="shared" si="4"/>
        <v>0</v>
      </c>
      <c r="BF199" s="192">
        <f t="shared" si="5"/>
        <v>0</v>
      </c>
      <c r="BG199" s="192">
        <f t="shared" si="6"/>
        <v>0</v>
      </c>
      <c r="BH199" s="192">
        <f t="shared" si="7"/>
        <v>0</v>
      </c>
      <c r="BI199" s="192">
        <f t="shared" si="8"/>
        <v>0</v>
      </c>
      <c r="BJ199" s="16" t="s">
        <v>84</v>
      </c>
      <c r="BK199" s="192">
        <f t="shared" si="9"/>
        <v>0</v>
      </c>
      <c r="BL199" s="16" t="s">
        <v>159</v>
      </c>
      <c r="BM199" s="16" t="s">
        <v>955</v>
      </c>
    </row>
    <row r="200" spans="2:65" s="1" customFormat="1" ht="16.5" customHeight="1">
      <c r="B200" s="33"/>
      <c r="C200" s="216" t="s">
        <v>436</v>
      </c>
      <c r="D200" s="216" t="s">
        <v>230</v>
      </c>
      <c r="E200" s="217" t="s">
        <v>956</v>
      </c>
      <c r="F200" s="218" t="s">
        <v>957</v>
      </c>
      <c r="G200" s="219" t="s">
        <v>291</v>
      </c>
      <c r="H200" s="220">
        <v>3</v>
      </c>
      <c r="I200" s="221"/>
      <c r="J200" s="222">
        <f t="shared" si="0"/>
        <v>0</v>
      </c>
      <c r="K200" s="218" t="s">
        <v>158</v>
      </c>
      <c r="L200" s="223"/>
      <c r="M200" s="224" t="s">
        <v>19</v>
      </c>
      <c r="N200" s="225" t="s">
        <v>48</v>
      </c>
      <c r="O200" s="59"/>
      <c r="P200" s="190">
        <f t="shared" si="1"/>
        <v>0</v>
      </c>
      <c r="Q200" s="190">
        <v>0.254</v>
      </c>
      <c r="R200" s="190">
        <f t="shared" si="2"/>
        <v>0.76200000000000001</v>
      </c>
      <c r="S200" s="190">
        <v>0</v>
      </c>
      <c r="T200" s="191">
        <f t="shared" si="3"/>
        <v>0</v>
      </c>
      <c r="AR200" s="16" t="s">
        <v>233</v>
      </c>
      <c r="AT200" s="16" t="s">
        <v>230</v>
      </c>
      <c r="AU200" s="16" t="s">
        <v>86</v>
      </c>
      <c r="AY200" s="16" t="s">
        <v>152</v>
      </c>
      <c r="BE200" s="192">
        <f t="shared" si="4"/>
        <v>0</v>
      </c>
      <c r="BF200" s="192">
        <f t="shared" si="5"/>
        <v>0</v>
      </c>
      <c r="BG200" s="192">
        <f t="shared" si="6"/>
        <v>0</v>
      </c>
      <c r="BH200" s="192">
        <f t="shared" si="7"/>
        <v>0</v>
      </c>
      <c r="BI200" s="192">
        <f t="shared" si="8"/>
        <v>0</v>
      </c>
      <c r="BJ200" s="16" t="s">
        <v>84</v>
      </c>
      <c r="BK200" s="192">
        <f t="shared" si="9"/>
        <v>0</v>
      </c>
      <c r="BL200" s="16" t="s">
        <v>159</v>
      </c>
      <c r="BM200" s="16" t="s">
        <v>958</v>
      </c>
    </row>
    <row r="201" spans="2:65" s="1" customFormat="1" ht="16.5" customHeight="1">
      <c r="B201" s="33"/>
      <c r="C201" s="216" t="s">
        <v>438</v>
      </c>
      <c r="D201" s="216" t="s">
        <v>230</v>
      </c>
      <c r="E201" s="217" t="s">
        <v>959</v>
      </c>
      <c r="F201" s="218" t="s">
        <v>960</v>
      </c>
      <c r="G201" s="219" t="s">
        <v>291</v>
      </c>
      <c r="H201" s="220">
        <v>8</v>
      </c>
      <c r="I201" s="221"/>
      <c r="J201" s="222">
        <f t="shared" si="0"/>
        <v>0</v>
      </c>
      <c r="K201" s="218" t="s">
        <v>158</v>
      </c>
      <c r="L201" s="223"/>
      <c r="M201" s="224" t="s">
        <v>19</v>
      </c>
      <c r="N201" s="225" t="s">
        <v>48</v>
      </c>
      <c r="O201" s="59"/>
      <c r="P201" s="190">
        <f t="shared" si="1"/>
        <v>0</v>
      </c>
      <c r="Q201" s="190">
        <v>0.44900000000000001</v>
      </c>
      <c r="R201" s="190">
        <f t="shared" si="2"/>
        <v>3.5920000000000001</v>
      </c>
      <c r="S201" s="190">
        <v>0</v>
      </c>
      <c r="T201" s="191">
        <f t="shared" si="3"/>
        <v>0</v>
      </c>
      <c r="AR201" s="16" t="s">
        <v>233</v>
      </c>
      <c r="AT201" s="16" t="s">
        <v>230</v>
      </c>
      <c r="AU201" s="16" t="s">
        <v>86</v>
      </c>
      <c r="AY201" s="16" t="s">
        <v>152</v>
      </c>
      <c r="BE201" s="192">
        <f t="shared" si="4"/>
        <v>0</v>
      </c>
      <c r="BF201" s="192">
        <f t="shared" si="5"/>
        <v>0</v>
      </c>
      <c r="BG201" s="192">
        <f t="shared" si="6"/>
        <v>0</v>
      </c>
      <c r="BH201" s="192">
        <f t="shared" si="7"/>
        <v>0</v>
      </c>
      <c r="BI201" s="192">
        <f t="shared" si="8"/>
        <v>0</v>
      </c>
      <c r="BJ201" s="16" t="s">
        <v>84</v>
      </c>
      <c r="BK201" s="192">
        <f t="shared" si="9"/>
        <v>0</v>
      </c>
      <c r="BL201" s="16" t="s">
        <v>159</v>
      </c>
      <c r="BM201" s="16" t="s">
        <v>961</v>
      </c>
    </row>
    <row r="202" spans="2:65" s="1" customFormat="1" ht="16.5" customHeight="1">
      <c r="B202" s="33"/>
      <c r="C202" s="216" t="s">
        <v>295</v>
      </c>
      <c r="D202" s="216" t="s">
        <v>230</v>
      </c>
      <c r="E202" s="217" t="s">
        <v>962</v>
      </c>
      <c r="F202" s="218" t="s">
        <v>963</v>
      </c>
      <c r="G202" s="219" t="s">
        <v>291</v>
      </c>
      <c r="H202" s="220">
        <v>8</v>
      </c>
      <c r="I202" s="221"/>
      <c r="J202" s="222">
        <f t="shared" si="0"/>
        <v>0</v>
      </c>
      <c r="K202" s="218" t="s">
        <v>158</v>
      </c>
      <c r="L202" s="223"/>
      <c r="M202" s="224" t="s">
        <v>19</v>
      </c>
      <c r="N202" s="225" t="s">
        <v>48</v>
      </c>
      <c r="O202" s="59"/>
      <c r="P202" s="190">
        <f t="shared" si="1"/>
        <v>0</v>
      </c>
      <c r="Q202" s="190">
        <v>6.8000000000000005E-2</v>
      </c>
      <c r="R202" s="190">
        <f t="shared" si="2"/>
        <v>0.54400000000000004</v>
      </c>
      <c r="S202" s="190">
        <v>0</v>
      </c>
      <c r="T202" s="191">
        <f t="shared" si="3"/>
        <v>0</v>
      </c>
      <c r="AR202" s="16" t="s">
        <v>233</v>
      </c>
      <c r="AT202" s="16" t="s">
        <v>230</v>
      </c>
      <c r="AU202" s="16" t="s">
        <v>86</v>
      </c>
      <c r="AY202" s="16" t="s">
        <v>152</v>
      </c>
      <c r="BE202" s="192">
        <f t="shared" si="4"/>
        <v>0</v>
      </c>
      <c r="BF202" s="192">
        <f t="shared" si="5"/>
        <v>0</v>
      </c>
      <c r="BG202" s="192">
        <f t="shared" si="6"/>
        <v>0</v>
      </c>
      <c r="BH202" s="192">
        <f t="shared" si="7"/>
        <v>0</v>
      </c>
      <c r="BI202" s="192">
        <f t="shared" si="8"/>
        <v>0</v>
      </c>
      <c r="BJ202" s="16" t="s">
        <v>84</v>
      </c>
      <c r="BK202" s="192">
        <f t="shared" si="9"/>
        <v>0</v>
      </c>
      <c r="BL202" s="16" t="s">
        <v>159</v>
      </c>
      <c r="BM202" s="16" t="s">
        <v>964</v>
      </c>
    </row>
    <row r="203" spans="2:65" s="1" customFormat="1" ht="16.5" customHeight="1">
      <c r="B203" s="33"/>
      <c r="C203" s="216" t="s">
        <v>299</v>
      </c>
      <c r="D203" s="216" t="s">
        <v>230</v>
      </c>
      <c r="E203" s="217" t="s">
        <v>965</v>
      </c>
      <c r="F203" s="218" t="s">
        <v>966</v>
      </c>
      <c r="G203" s="219" t="s">
        <v>291</v>
      </c>
      <c r="H203" s="220">
        <v>2</v>
      </c>
      <c r="I203" s="221"/>
      <c r="J203" s="222">
        <f t="shared" si="0"/>
        <v>0</v>
      </c>
      <c r="K203" s="218" t="s">
        <v>158</v>
      </c>
      <c r="L203" s="223"/>
      <c r="M203" s="224" t="s">
        <v>19</v>
      </c>
      <c r="N203" s="225" t="s">
        <v>48</v>
      </c>
      <c r="O203" s="59"/>
      <c r="P203" s="190">
        <f t="shared" si="1"/>
        <v>0</v>
      </c>
      <c r="Q203" s="190">
        <v>5.0999999999999997E-2</v>
      </c>
      <c r="R203" s="190">
        <f t="shared" si="2"/>
        <v>0.10199999999999999</v>
      </c>
      <c r="S203" s="190">
        <v>0</v>
      </c>
      <c r="T203" s="191">
        <f t="shared" si="3"/>
        <v>0</v>
      </c>
      <c r="AR203" s="16" t="s">
        <v>233</v>
      </c>
      <c r="AT203" s="16" t="s">
        <v>230</v>
      </c>
      <c r="AU203" s="16" t="s">
        <v>86</v>
      </c>
      <c r="AY203" s="16" t="s">
        <v>152</v>
      </c>
      <c r="BE203" s="192">
        <f t="shared" si="4"/>
        <v>0</v>
      </c>
      <c r="BF203" s="192">
        <f t="shared" si="5"/>
        <v>0</v>
      </c>
      <c r="BG203" s="192">
        <f t="shared" si="6"/>
        <v>0</v>
      </c>
      <c r="BH203" s="192">
        <f t="shared" si="7"/>
        <v>0</v>
      </c>
      <c r="BI203" s="192">
        <f t="shared" si="8"/>
        <v>0</v>
      </c>
      <c r="BJ203" s="16" t="s">
        <v>84</v>
      </c>
      <c r="BK203" s="192">
        <f t="shared" si="9"/>
        <v>0</v>
      </c>
      <c r="BL203" s="16" t="s">
        <v>159</v>
      </c>
      <c r="BM203" s="16" t="s">
        <v>967</v>
      </c>
    </row>
    <row r="204" spans="2:65" s="1" customFormat="1" ht="16.5" customHeight="1">
      <c r="B204" s="33"/>
      <c r="C204" s="216" t="s">
        <v>383</v>
      </c>
      <c r="D204" s="216" t="s">
        <v>230</v>
      </c>
      <c r="E204" s="217" t="s">
        <v>968</v>
      </c>
      <c r="F204" s="218" t="s">
        <v>969</v>
      </c>
      <c r="G204" s="219" t="s">
        <v>291</v>
      </c>
      <c r="H204" s="220">
        <v>2</v>
      </c>
      <c r="I204" s="221"/>
      <c r="J204" s="222">
        <f t="shared" si="0"/>
        <v>0</v>
      </c>
      <c r="K204" s="218" t="s">
        <v>158</v>
      </c>
      <c r="L204" s="223"/>
      <c r="M204" s="224" t="s">
        <v>19</v>
      </c>
      <c r="N204" s="225" t="s">
        <v>48</v>
      </c>
      <c r="O204" s="59"/>
      <c r="P204" s="190">
        <f t="shared" si="1"/>
        <v>0</v>
      </c>
      <c r="Q204" s="190">
        <v>2.8000000000000001E-2</v>
      </c>
      <c r="R204" s="190">
        <f t="shared" si="2"/>
        <v>5.6000000000000001E-2</v>
      </c>
      <c r="S204" s="190">
        <v>0</v>
      </c>
      <c r="T204" s="191">
        <f t="shared" si="3"/>
        <v>0</v>
      </c>
      <c r="AR204" s="16" t="s">
        <v>233</v>
      </c>
      <c r="AT204" s="16" t="s">
        <v>230</v>
      </c>
      <c r="AU204" s="16" t="s">
        <v>86</v>
      </c>
      <c r="AY204" s="16" t="s">
        <v>152</v>
      </c>
      <c r="BE204" s="192">
        <f t="shared" si="4"/>
        <v>0</v>
      </c>
      <c r="BF204" s="192">
        <f t="shared" si="5"/>
        <v>0</v>
      </c>
      <c r="BG204" s="192">
        <f t="shared" si="6"/>
        <v>0</v>
      </c>
      <c r="BH204" s="192">
        <f t="shared" si="7"/>
        <v>0</v>
      </c>
      <c r="BI204" s="192">
        <f t="shared" si="8"/>
        <v>0</v>
      </c>
      <c r="BJ204" s="16" t="s">
        <v>84</v>
      </c>
      <c r="BK204" s="192">
        <f t="shared" si="9"/>
        <v>0</v>
      </c>
      <c r="BL204" s="16" t="s">
        <v>159</v>
      </c>
      <c r="BM204" s="16" t="s">
        <v>970</v>
      </c>
    </row>
    <row r="205" spans="2:65" s="1" customFormat="1" ht="16.5" customHeight="1">
      <c r="B205" s="33"/>
      <c r="C205" s="216" t="s">
        <v>387</v>
      </c>
      <c r="D205" s="216" t="s">
        <v>230</v>
      </c>
      <c r="E205" s="217" t="s">
        <v>971</v>
      </c>
      <c r="F205" s="218" t="s">
        <v>972</v>
      </c>
      <c r="G205" s="219" t="s">
        <v>291</v>
      </c>
      <c r="H205" s="220">
        <v>1</v>
      </c>
      <c r="I205" s="221"/>
      <c r="J205" s="222">
        <f t="shared" si="0"/>
        <v>0</v>
      </c>
      <c r="K205" s="218" t="s">
        <v>158</v>
      </c>
      <c r="L205" s="223"/>
      <c r="M205" s="224" t="s">
        <v>19</v>
      </c>
      <c r="N205" s="225" t="s">
        <v>48</v>
      </c>
      <c r="O205" s="59"/>
      <c r="P205" s="190">
        <f t="shared" si="1"/>
        <v>0</v>
      </c>
      <c r="Q205" s="190">
        <v>0.04</v>
      </c>
      <c r="R205" s="190">
        <f t="shared" si="2"/>
        <v>0.04</v>
      </c>
      <c r="S205" s="190">
        <v>0</v>
      </c>
      <c r="T205" s="191">
        <f t="shared" si="3"/>
        <v>0</v>
      </c>
      <c r="AR205" s="16" t="s">
        <v>233</v>
      </c>
      <c r="AT205" s="16" t="s">
        <v>230</v>
      </c>
      <c r="AU205" s="16" t="s">
        <v>86</v>
      </c>
      <c r="AY205" s="16" t="s">
        <v>152</v>
      </c>
      <c r="BE205" s="192">
        <f t="shared" si="4"/>
        <v>0</v>
      </c>
      <c r="BF205" s="192">
        <f t="shared" si="5"/>
        <v>0</v>
      </c>
      <c r="BG205" s="192">
        <f t="shared" si="6"/>
        <v>0</v>
      </c>
      <c r="BH205" s="192">
        <f t="shared" si="7"/>
        <v>0</v>
      </c>
      <c r="BI205" s="192">
        <f t="shared" si="8"/>
        <v>0</v>
      </c>
      <c r="BJ205" s="16" t="s">
        <v>84</v>
      </c>
      <c r="BK205" s="192">
        <f t="shared" si="9"/>
        <v>0</v>
      </c>
      <c r="BL205" s="16" t="s">
        <v>159</v>
      </c>
      <c r="BM205" s="16" t="s">
        <v>973</v>
      </c>
    </row>
    <row r="206" spans="2:65" s="1" customFormat="1" ht="16.5" customHeight="1">
      <c r="B206" s="33"/>
      <c r="C206" s="216" t="s">
        <v>359</v>
      </c>
      <c r="D206" s="216" t="s">
        <v>230</v>
      </c>
      <c r="E206" s="217" t="s">
        <v>974</v>
      </c>
      <c r="F206" s="218" t="s">
        <v>975</v>
      </c>
      <c r="G206" s="219" t="s">
        <v>291</v>
      </c>
      <c r="H206" s="220">
        <v>2</v>
      </c>
      <c r="I206" s="221"/>
      <c r="J206" s="222">
        <f t="shared" si="0"/>
        <v>0</v>
      </c>
      <c r="K206" s="218" t="s">
        <v>158</v>
      </c>
      <c r="L206" s="223"/>
      <c r="M206" s="224" t="s">
        <v>19</v>
      </c>
      <c r="N206" s="225" t="s">
        <v>48</v>
      </c>
      <c r="O206" s="59"/>
      <c r="P206" s="190">
        <f t="shared" si="1"/>
        <v>0</v>
      </c>
      <c r="Q206" s="190">
        <v>8.1000000000000003E-2</v>
      </c>
      <c r="R206" s="190">
        <f t="shared" si="2"/>
        <v>0.16200000000000001</v>
      </c>
      <c r="S206" s="190">
        <v>0</v>
      </c>
      <c r="T206" s="191">
        <f t="shared" si="3"/>
        <v>0</v>
      </c>
      <c r="AR206" s="16" t="s">
        <v>233</v>
      </c>
      <c r="AT206" s="16" t="s">
        <v>230</v>
      </c>
      <c r="AU206" s="16" t="s">
        <v>86</v>
      </c>
      <c r="AY206" s="16" t="s">
        <v>152</v>
      </c>
      <c r="BE206" s="192">
        <f t="shared" si="4"/>
        <v>0</v>
      </c>
      <c r="BF206" s="192">
        <f t="shared" si="5"/>
        <v>0</v>
      </c>
      <c r="BG206" s="192">
        <f t="shared" si="6"/>
        <v>0</v>
      </c>
      <c r="BH206" s="192">
        <f t="shared" si="7"/>
        <v>0</v>
      </c>
      <c r="BI206" s="192">
        <f t="shared" si="8"/>
        <v>0</v>
      </c>
      <c r="BJ206" s="16" t="s">
        <v>84</v>
      </c>
      <c r="BK206" s="192">
        <f t="shared" si="9"/>
        <v>0</v>
      </c>
      <c r="BL206" s="16" t="s">
        <v>159</v>
      </c>
      <c r="BM206" s="16" t="s">
        <v>976</v>
      </c>
    </row>
    <row r="207" spans="2:65" s="1" customFormat="1" ht="22.5" customHeight="1">
      <c r="B207" s="33"/>
      <c r="C207" s="181" t="s">
        <v>311</v>
      </c>
      <c r="D207" s="181" t="s">
        <v>154</v>
      </c>
      <c r="E207" s="182" t="s">
        <v>977</v>
      </c>
      <c r="F207" s="183" t="s">
        <v>978</v>
      </c>
      <c r="G207" s="184" t="s">
        <v>291</v>
      </c>
      <c r="H207" s="185">
        <v>2</v>
      </c>
      <c r="I207" s="186"/>
      <c r="J207" s="187">
        <f t="shared" si="0"/>
        <v>0</v>
      </c>
      <c r="K207" s="183" t="s">
        <v>158</v>
      </c>
      <c r="L207" s="37"/>
      <c r="M207" s="188" t="s">
        <v>19</v>
      </c>
      <c r="N207" s="189" t="s">
        <v>48</v>
      </c>
      <c r="O207" s="59"/>
      <c r="P207" s="190">
        <f t="shared" si="1"/>
        <v>0</v>
      </c>
      <c r="Q207" s="190">
        <v>2.2568899999999998</v>
      </c>
      <c r="R207" s="190">
        <f t="shared" si="2"/>
        <v>4.5137799999999997</v>
      </c>
      <c r="S207" s="190">
        <v>0</v>
      </c>
      <c r="T207" s="191">
        <f t="shared" si="3"/>
        <v>0</v>
      </c>
      <c r="AR207" s="16" t="s">
        <v>159</v>
      </c>
      <c r="AT207" s="16" t="s">
        <v>154</v>
      </c>
      <c r="AU207" s="16" t="s">
        <v>86</v>
      </c>
      <c r="AY207" s="16" t="s">
        <v>152</v>
      </c>
      <c r="BE207" s="192">
        <f t="shared" si="4"/>
        <v>0</v>
      </c>
      <c r="BF207" s="192">
        <f t="shared" si="5"/>
        <v>0</v>
      </c>
      <c r="BG207" s="192">
        <f t="shared" si="6"/>
        <v>0</v>
      </c>
      <c r="BH207" s="192">
        <f t="shared" si="7"/>
        <v>0</v>
      </c>
      <c r="BI207" s="192">
        <f t="shared" si="8"/>
        <v>0</v>
      </c>
      <c r="BJ207" s="16" t="s">
        <v>84</v>
      </c>
      <c r="BK207" s="192">
        <f t="shared" si="9"/>
        <v>0</v>
      </c>
      <c r="BL207" s="16" t="s">
        <v>159</v>
      </c>
      <c r="BM207" s="16" t="s">
        <v>979</v>
      </c>
    </row>
    <row r="208" spans="2:65" s="1" customFormat="1" ht="16.5" customHeight="1">
      <c r="B208" s="33"/>
      <c r="C208" s="181" t="s">
        <v>206</v>
      </c>
      <c r="D208" s="181" t="s">
        <v>154</v>
      </c>
      <c r="E208" s="182" t="s">
        <v>980</v>
      </c>
      <c r="F208" s="183" t="s">
        <v>981</v>
      </c>
      <c r="G208" s="184" t="s">
        <v>291</v>
      </c>
      <c r="H208" s="185">
        <v>2</v>
      </c>
      <c r="I208" s="186"/>
      <c r="J208" s="187">
        <f t="shared" si="0"/>
        <v>0</v>
      </c>
      <c r="K208" s="183" t="s">
        <v>158</v>
      </c>
      <c r="L208" s="37"/>
      <c r="M208" s="188" t="s">
        <v>19</v>
      </c>
      <c r="N208" s="189" t="s">
        <v>48</v>
      </c>
      <c r="O208" s="59"/>
      <c r="P208" s="190">
        <f t="shared" si="1"/>
        <v>0</v>
      </c>
      <c r="Q208" s="190">
        <v>7.4889999999999998E-2</v>
      </c>
      <c r="R208" s="190">
        <f t="shared" si="2"/>
        <v>0.14978</v>
      </c>
      <c r="S208" s="190">
        <v>0</v>
      </c>
      <c r="T208" s="191">
        <f t="shared" si="3"/>
        <v>0</v>
      </c>
      <c r="AR208" s="16" t="s">
        <v>159</v>
      </c>
      <c r="AT208" s="16" t="s">
        <v>154</v>
      </c>
      <c r="AU208" s="16" t="s">
        <v>86</v>
      </c>
      <c r="AY208" s="16" t="s">
        <v>152</v>
      </c>
      <c r="BE208" s="192">
        <f t="shared" si="4"/>
        <v>0</v>
      </c>
      <c r="BF208" s="192">
        <f t="shared" si="5"/>
        <v>0</v>
      </c>
      <c r="BG208" s="192">
        <f t="shared" si="6"/>
        <v>0</v>
      </c>
      <c r="BH208" s="192">
        <f t="shared" si="7"/>
        <v>0</v>
      </c>
      <c r="BI208" s="192">
        <f t="shared" si="8"/>
        <v>0</v>
      </c>
      <c r="BJ208" s="16" t="s">
        <v>84</v>
      </c>
      <c r="BK208" s="192">
        <f t="shared" si="9"/>
        <v>0</v>
      </c>
      <c r="BL208" s="16" t="s">
        <v>159</v>
      </c>
      <c r="BM208" s="16" t="s">
        <v>982</v>
      </c>
    </row>
    <row r="209" spans="2:65" s="1" customFormat="1" ht="16.5" customHeight="1">
      <c r="B209" s="33"/>
      <c r="C209" s="216" t="s">
        <v>550</v>
      </c>
      <c r="D209" s="216" t="s">
        <v>230</v>
      </c>
      <c r="E209" s="217" t="s">
        <v>983</v>
      </c>
      <c r="F209" s="218" t="s">
        <v>984</v>
      </c>
      <c r="G209" s="219" t="s">
        <v>291</v>
      </c>
      <c r="H209" s="220">
        <v>2</v>
      </c>
      <c r="I209" s="221"/>
      <c r="J209" s="222">
        <f t="shared" si="0"/>
        <v>0</v>
      </c>
      <c r="K209" s="218" t="s">
        <v>19</v>
      </c>
      <c r="L209" s="223"/>
      <c r="M209" s="224" t="s">
        <v>19</v>
      </c>
      <c r="N209" s="225" t="s">
        <v>48</v>
      </c>
      <c r="O209" s="59"/>
      <c r="P209" s="190">
        <f t="shared" si="1"/>
        <v>0</v>
      </c>
      <c r="Q209" s="190">
        <v>3.0599999999999999E-2</v>
      </c>
      <c r="R209" s="190">
        <f t="shared" si="2"/>
        <v>6.1199999999999997E-2</v>
      </c>
      <c r="S209" s="190">
        <v>0</v>
      </c>
      <c r="T209" s="191">
        <f t="shared" si="3"/>
        <v>0</v>
      </c>
      <c r="AR209" s="16" t="s">
        <v>233</v>
      </c>
      <c r="AT209" s="16" t="s">
        <v>230</v>
      </c>
      <c r="AU209" s="16" t="s">
        <v>86</v>
      </c>
      <c r="AY209" s="16" t="s">
        <v>152</v>
      </c>
      <c r="BE209" s="192">
        <f t="shared" si="4"/>
        <v>0</v>
      </c>
      <c r="BF209" s="192">
        <f t="shared" si="5"/>
        <v>0</v>
      </c>
      <c r="BG209" s="192">
        <f t="shared" si="6"/>
        <v>0</v>
      </c>
      <c r="BH209" s="192">
        <f t="shared" si="7"/>
        <v>0</v>
      </c>
      <c r="BI209" s="192">
        <f t="shared" si="8"/>
        <v>0</v>
      </c>
      <c r="BJ209" s="16" t="s">
        <v>84</v>
      </c>
      <c r="BK209" s="192">
        <f t="shared" si="9"/>
        <v>0</v>
      </c>
      <c r="BL209" s="16" t="s">
        <v>159</v>
      </c>
      <c r="BM209" s="16" t="s">
        <v>985</v>
      </c>
    </row>
    <row r="210" spans="2:65" s="1" customFormat="1" ht="16.5" customHeight="1">
      <c r="B210" s="33"/>
      <c r="C210" s="181" t="s">
        <v>363</v>
      </c>
      <c r="D210" s="181" t="s">
        <v>154</v>
      </c>
      <c r="E210" s="182" t="s">
        <v>986</v>
      </c>
      <c r="F210" s="183" t="s">
        <v>987</v>
      </c>
      <c r="G210" s="184" t="s">
        <v>291</v>
      </c>
      <c r="H210" s="185">
        <v>8</v>
      </c>
      <c r="I210" s="186"/>
      <c r="J210" s="187">
        <f t="shared" si="0"/>
        <v>0</v>
      </c>
      <c r="K210" s="183" t="s">
        <v>158</v>
      </c>
      <c r="L210" s="37"/>
      <c r="M210" s="188" t="s">
        <v>19</v>
      </c>
      <c r="N210" s="189" t="s">
        <v>48</v>
      </c>
      <c r="O210" s="59"/>
      <c r="P210" s="190">
        <f t="shared" si="1"/>
        <v>0</v>
      </c>
      <c r="Q210" s="190">
        <v>0.21734000000000001</v>
      </c>
      <c r="R210" s="190">
        <f t="shared" si="2"/>
        <v>1.73872</v>
      </c>
      <c r="S210" s="190">
        <v>0</v>
      </c>
      <c r="T210" s="191">
        <f t="shared" si="3"/>
        <v>0</v>
      </c>
      <c r="AR210" s="16" t="s">
        <v>159</v>
      </c>
      <c r="AT210" s="16" t="s">
        <v>154</v>
      </c>
      <c r="AU210" s="16" t="s">
        <v>86</v>
      </c>
      <c r="AY210" s="16" t="s">
        <v>152</v>
      </c>
      <c r="BE210" s="192">
        <f t="shared" si="4"/>
        <v>0</v>
      </c>
      <c r="BF210" s="192">
        <f t="shared" si="5"/>
        <v>0</v>
      </c>
      <c r="BG210" s="192">
        <f t="shared" si="6"/>
        <v>0</v>
      </c>
      <c r="BH210" s="192">
        <f t="shared" si="7"/>
        <v>0</v>
      </c>
      <c r="BI210" s="192">
        <f t="shared" si="8"/>
        <v>0</v>
      </c>
      <c r="BJ210" s="16" t="s">
        <v>84</v>
      </c>
      <c r="BK210" s="192">
        <f t="shared" si="9"/>
        <v>0</v>
      </c>
      <c r="BL210" s="16" t="s">
        <v>159</v>
      </c>
      <c r="BM210" s="16" t="s">
        <v>988</v>
      </c>
    </row>
    <row r="211" spans="2:65" s="1" customFormat="1" ht="16.5" customHeight="1">
      <c r="B211" s="33"/>
      <c r="C211" s="216" t="s">
        <v>368</v>
      </c>
      <c r="D211" s="216" t="s">
        <v>230</v>
      </c>
      <c r="E211" s="217" t="s">
        <v>989</v>
      </c>
      <c r="F211" s="218" t="s">
        <v>990</v>
      </c>
      <c r="G211" s="219" t="s">
        <v>291</v>
      </c>
      <c r="H211" s="220">
        <v>8</v>
      </c>
      <c r="I211" s="221"/>
      <c r="J211" s="222">
        <f t="shared" si="0"/>
        <v>0</v>
      </c>
      <c r="K211" s="218" t="s">
        <v>158</v>
      </c>
      <c r="L211" s="223"/>
      <c r="M211" s="224" t="s">
        <v>19</v>
      </c>
      <c r="N211" s="225" t="s">
        <v>48</v>
      </c>
      <c r="O211" s="59"/>
      <c r="P211" s="190">
        <f t="shared" si="1"/>
        <v>0</v>
      </c>
      <c r="Q211" s="190">
        <v>0.19600000000000001</v>
      </c>
      <c r="R211" s="190">
        <f t="shared" si="2"/>
        <v>1.5680000000000001</v>
      </c>
      <c r="S211" s="190">
        <v>0</v>
      </c>
      <c r="T211" s="191">
        <f t="shared" si="3"/>
        <v>0</v>
      </c>
      <c r="AR211" s="16" t="s">
        <v>233</v>
      </c>
      <c r="AT211" s="16" t="s">
        <v>230</v>
      </c>
      <c r="AU211" s="16" t="s">
        <v>86</v>
      </c>
      <c r="AY211" s="16" t="s">
        <v>152</v>
      </c>
      <c r="BE211" s="192">
        <f t="shared" si="4"/>
        <v>0</v>
      </c>
      <c r="BF211" s="192">
        <f t="shared" si="5"/>
        <v>0</v>
      </c>
      <c r="BG211" s="192">
        <f t="shared" si="6"/>
        <v>0</v>
      </c>
      <c r="BH211" s="192">
        <f t="shared" si="7"/>
        <v>0</v>
      </c>
      <c r="BI211" s="192">
        <f t="shared" si="8"/>
        <v>0</v>
      </c>
      <c r="BJ211" s="16" t="s">
        <v>84</v>
      </c>
      <c r="BK211" s="192">
        <f t="shared" si="9"/>
        <v>0</v>
      </c>
      <c r="BL211" s="16" t="s">
        <v>159</v>
      </c>
      <c r="BM211" s="16" t="s">
        <v>991</v>
      </c>
    </row>
    <row r="212" spans="2:65" s="11" customFormat="1" ht="22.9" customHeight="1">
      <c r="B212" s="165"/>
      <c r="C212" s="166"/>
      <c r="D212" s="167" t="s">
        <v>76</v>
      </c>
      <c r="E212" s="179" t="s">
        <v>293</v>
      </c>
      <c r="F212" s="179" t="s">
        <v>294</v>
      </c>
      <c r="G212" s="166"/>
      <c r="H212" s="166"/>
      <c r="I212" s="169"/>
      <c r="J212" s="180">
        <f>BK212</f>
        <v>0</v>
      </c>
      <c r="K212" s="166"/>
      <c r="L212" s="171"/>
      <c r="M212" s="172"/>
      <c r="N212" s="173"/>
      <c r="O212" s="173"/>
      <c r="P212" s="174">
        <f>SUM(P213:P224)</f>
        <v>0</v>
      </c>
      <c r="Q212" s="173"/>
      <c r="R212" s="174">
        <f>SUM(R213:R224)</f>
        <v>14.37204</v>
      </c>
      <c r="S212" s="173"/>
      <c r="T212" s="175">
        <f>SUM(T213:T224)</f>
        <v>20.12</v>
      </c>
      <c r="AR212" s="176" t="s">
        <v>84</v>
      </c>
      <c r="AT212" s="177" t="s">
        <v>76</v>
      </c>
      <c r="AU212" s="177" t="s">
        <v>84</v>
      </c>
      <c r="AY212" s="176" t="s">
        <v>152</v>
      </c>
      <c r="BK212" s="178">
        <f>SUM(BK213:BK224)</f>
        <v>0</v>
      </c>
    </row>
    <row r="213" spans="2:65" s="1" customFormat="1" ht="16.5" customHeight="1">
      <c r="B213" s="33"/>
      <c r="C213" s="181" t="s">
        <v>992</v>
      </c>
      <c r="D213" s="181" t="s">
        <v>154</v>
      </c>
      <c r="E213" s="182" t="s">
        <v>993</v>
      </c>
      <c r="F213" s="183" t="s">
        <v>994</v>
      </c>
      <c r="G213" s="184" t="s">
        <v>176</v>
      </c>
      <c r="H213" s="185">
        <v>9</v>
      </c>
      <c r="I213" s="186"/>
      <c r="J213" s="187">
        <f>ROUND(I213*H213,2)</f>
        <v>0</v>
      </c>
      <c r="K213" s="183" t="s">
        <v>158</v>
      </c>
      <c r="L213" s="37"/>
      <c r="M213" s="188" t="s">
        <v>19</v>
      </c>
      <c r="N213" s="189" t="s">
        <v>48</v>
      </c>
      <c r="O213" s="59"/>
      <c r="P213" s="190">
        <f>O213*H213</f>
        <v>0</v>
      </c>
      <c r="Q213" s="190">
        <v>4.0079999999999998E-2</v>
      </c>
      <c r="R213" s="190">
        <f>Q213*H213</f>
        <v>0.36071999999999999</v>
      </c>
      <c r="S213" s="190">
        <v>0</v>
      </c>
      <c r="T213" s="191">
        <f>S213*H213</f>
        <v>0</v>
      </c>
      <c r="AR213" s="16" t="s">
        <v>159</v>
      </c>
      <c r="AT213" s="16" t="s">
        <v>154</v>
      </c>
      <c r="AU213" s="16" t="s">
        <v>86</v>
      </c>
      <c r="AY213" s="16" t="s">
        <v>152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6" t="s">
        <v>84</v>
      </c>
      <c r="BK213" s="192">
        <f>ROUND(I213*H213,2)</f>
        <v>0</v>
      </c>
      <c r="BL213" s="16" t="s">
        <v>159</v>
      </c>
      <c r="BM213" s="16" t="s">
        <v>995</v>
      </c>
    </row>
    <row r="214" spans="2:65" s="12" customFormat="1" ht="11.25">
      <c r="B214" s="193"/>
      <c r="C214" s="194"/>
      <c r="D214" s="195" t="s">
        <v>161</v>
      </c>
      <c r="E214" s="196" t="s">
        <v>19</v>
      </c>
      <c r="F214" s="197" t="s">
        <v>996</v>
      </c>
      <c r="G214" s="194"/>
      <c r="H214" s="198">
        <v>6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161</v>
      </c>
      <c r="AU214" s="204" t="s">
        <v>86</v>
      </c>
      <c r="AV214" s="12" t="s">
        <v>86</v>
      </c>
      <c r="AW214" s="12" t="s">
        <v>36</v>
      </c>
      <c r="AX214" s="12" t="s">
        <v>77</v>
      </c>
      <c r="AY214" s="204" t="s">
        <v>152</v>
      </c>
    </row>
    <row r="215" spans="2:65" s="12" customFormat="1" ht="11.25">
      <c r="B215" s="193"/>
      <c r="C215" s="194"/>
      <c r="D215" s="195" t="s">
        <v>161</v>
      </c>
      <c r="E215" s="196" t="s">
        <v>19</v>
      </c>
      <c r="F215" s="197" t="s">
        <v>997</v>
      </c>
      <c r="G215" s="194"/>
      <c r="H215" s="198">
        <v>3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161</v>
      </c>
      <c r="AU215" s="204" t="s">
        <v>86</v>
      </c>
      <c r="AV215" s="12" t="s">
        <v>86</v>
      </c>
      <c r="AW215" s="12" t="s">
        <v>36</v>
      </c>
      <c r="AX215" s="12" t="s">
        <v>77</v>
      </c>
      <c r="AY215" s="204" t="s">
        <v>152</v>
      </c>
    </row>
    <row r="216" spans="2:65" s="13" customFormat="1" ht="11.25">
      <c r="B216" s="205"/>
      <c r="C216" s="206"/>
      <c r="D216" s="195" t="s">
        <v>161</v>
      </c>
      <c r="E216" s="207" t="s">
        <v>19</v>
      </c>
      <c r="F216" s="208" t="s">
        <v>222</v>
      </c>
      <c r="G216" s="206"/>
      <c r="H216" s="209">
        <v>9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161</v>
      </c>
      <c r="AU216" s="215" t="s">
        <v>86</v>
      </c>
      <c r="AV216" s="13" t="s">
        <v>159</v>
      </c>
      <c r="AW216" s="13" t="s">
        <v>36</v>
      </c>
      <c r="AX216" s="13" t="s">
        <v>84</v>
      </c>
      <c r="AY216" s="215" t="s">
        <v>152</v>
      </c>
    </row>
    <row r="217" spans="2:65" s="1" customFormat="1" ht="16.5" customHeight="1">
      <c r="B217" s="33"/>
      <c r="C217" s="216" t="s">
        <v>998</v>
      </c>
      <c r="D217" s="216" t="s">
        <v>230</v>
      </c>
      <c r="E217" s="217" t="s">
        <v>999</v>
      </c>
      <c r="F217" s="218" t="s">
        <v>1000</v>
      </c>
      <c r="G217" s="219" t="s">
        <v>176</v>
      </c>
      <c r="H217" s="220">
        <v>9</v>
      </c>
      <c r="I217" s="221"/>
      <c r="J217" s="222">
        <f>ROUND(I217*H217,2)</f>
        <v>0</v>
      </c>
      <c r="K217" s="218" t="s">
        <v>19</v>
      </c>
      <c r="L217" s="223"/>
      <c r="M217" s="224" t="s">
        <v>19</v>
      </c>
      <c r="N217" s="225" t="s">
        <v>48</v>
      </c>
      <c r="O217" s="59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AR217" s="16" t="s">
        <v>233</v>
      </c>
      <c r="AT217" s="16" t="s">
        <v>230</v>
      </c>
      <c r="AU217" s="16" t="s">
        <v>86</v>
      </c>
      <c r="AY217" s="16" t="s">
        <v>152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6" t="s">
        <v>84</v>
      </c>
      <c r="BK217" s="192">
        <f>ROUND(I217*H217,2)</f>
        <v>0</v>
      </c>
      <c r="BL217" s="16" t="s">
        <v>159</v>
      </c>
      <c r="BM217" s="16" t="s">
        <v>1001</v>
      </c>
    </row>
    <row r="218" spans="2:65" s="1" customFormat="1" ht="16.5" customHeight="1">
      <c r="B218" s="33"/>
      <c r="C218" s="181" t="s">
        <v>1002</v>
      </c>
      <c r="D218" s="181" t="s">
        <v>154</v>
      </c>
      <c r="E218" s="182" t="s">
        <v>1003</v>
      </c>
      <c r="F218" s="183" t="s">
        <v>1004</v>
      </c>
      <c r="G218" s="184" t="s">
        <v>291</v>
      </c>
      <c r="H218" s="185">
        <v>2</v>
      </c>
      <c r="I218" s="186"/>
      <c r="J218" s="187">
        <f>ROUND(I218*H218,2)</f>
        <v>0</v>
      </c>
      <c r="K218" s="183" t="s">
        <v>158</v>
      </c>
      <c r="L218" s="37"/>
      <c r="M218" s="188" t="s">
        <v>19</v>
      </c>
      <c r="N218" s="189" t="s">
        <v>48</v>
      </c>
      <c r="O218" s="59"/>
      <c r="P218" s="190">
        <f>O218*H218</f>
        <v>0</v>
      </c>
      <c r="Q218" s="190">
        <v>7.0056599999999998</v>
      </c>
      <c r="R218" s="190">
        <f>Q218*H218</f>
        <v>14.01132</v>
      </c>
      <c r="S218" s="190">
        <v>0</v>
      </c>
      <c r="T218" s="191">
        <f>S218*H218</f>
        <v>0</v>
      </c>
      <c r="AR218" s="16" t="s">
        <v>159</v>
      </c>
      <c r="AT218" s="16" t="s">
        <v>154</v>
      </c>
      <c r="AU218" s="16" t="s">
        <v>86</v>
      </c>
      <c r="AY218" s="16" t="s">
        <v>152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6" t="s">
        <v>84</v>
      </c>
      <c r="BK218" s="192">
        <f>ROUND(I218*H218,2)</f>
        <v>0</v>
      </c>
      <c r="BL218" s="16" t="s">
        <v>159</v>
      </c>
      <c r="BM218" s="16" t="s">
        <v>1005</v>
      </c>
    </row>
    <row r="219" spans="2:65" s="1" customFormat="1" ht="16.5" customHeight="1">
      <c r="B219" s="33"/>
      <c r="C219" s="181" t="s">
        <v>339</v>
      </c>
      <c r="D219" s="181" t="s">
        <v>154</v>
      </c>
      <c r="E219" s="182" t="s">
        <v>539</v>
      </c>
      <c r="F219" s="183" t="s">
        <v>540</v>
      </c>
      <c r="G219" s="184" t="s">
        <v>176</v>
      </c>
      <c r="H219" s="185">
        <v>60</v>
      </c>
      <c r="I219" s="186"/>
      <c r="J219" s="187">
        <f>ROUND(I219*H219,2)</f>
        <v>0</v>
      </c>
      <c r="K219" s="183" t="s">
        <v>158</v>
      </c>
      <c r="L219" s="37"/>
      <c r="M219" s="188" t="s">
        <v>19</v>
      </c>
      <c r="N219" s="189" t="s">
        <v>48</v>
      </c>
      <c r="O219" s="59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AR219" s="16" t="s">
        <v>159</v>
      </c>
      <c r="AT219" s="16" t="s">
        <v>154</v>
      </c>
      <c r="AU219" s="16" t="s">
        <v>86</v>
      </c>
      <c r="AY219" s="16" t="s">
        <v>152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6" t="s">
        <v>84</v>
      </c>
      <c r="BK219" s="192">
        <f>ROUND(I219*H219,2)</f>
        <v>0</v>
      </c>
      <c r="BL219" s="16" t="s">
        <v>159</v>
      </c>
      <c r="BM219" s="16" t="s">
        <v>1006</v>
      </c>
    </row>
    <row r="220" spans="2:65" s="12" customFormat="1" ht="11.25">
      <c r="B220" s="193"/>
      <c r="C220" s="194"/>
      <c r="D220" s="195" t="s">
        <v>161</v>
      </c>
      <c r="E220" s="196" t="s">
        <v>19</v>
      </c>
      <c r="F220" s="197" t="s">
        <v>1007</v>
      </c>
      <c r="G220" s="194"/>
      <c r="H220" s="198">
        <v>60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161</v>
      </c>
      <c r="AU220" s="204" t="s">
        <v>86</v>
      </c>
      <c r="AV220" s="12" t="s">
        <v>86</v>
      </c>
      <c r="AW220" s="12" t="s">
        <v>36</v>
      </c>
      <c r="AX220" s="12" t="s">
        <v>84</v>
      </c>
      <c r="AY220" s="204" t="s">
        <v>152</v>
      </c>
    </row>
    <row r="221" spans="2:65" s="1" customFormat="1" ht="22.5" customHeight="1">
      <c r="B221" s="33"/>
      <c r="C221" s="181" t="s">
        <v>1008</v>
      </c>
      <c r="D221" s="181" t="s">
        <v>154</v>
      </c>
      <c r="E221" s="182" t="s">
        <v>1009</v>
      </c>
      <c r="F221" s="183" t="s">
        <v>1010</v>
      </c>
      <c r="G221" s="184" t="s">
        <v>176</v>
      </c>
      <c r="H221" s="185">
        <v>60</v>
      </c>
      <c r="I221" s="186"/>
      <c r="J221" s="187">
        <f>ROUND(I221*H221,2)</f>
        <v>0</v>
      </c>
      <c r="K221" s="183" t="s">
        <v>158</v>
      </c>
      <c r="L221" s="37"/>
      <c r="M221" s="188" t="s">
        <v>19</v>
      </c>
      <c r="N221" s="189" t="s">
        <v>48</v>
      </c>
      <c r="O221" s="59"/>
      <c r="P221" s="190">
        <f>O221*H221</f>
        <v>0</v>
      </c>
      <c r="Q221" s="190">
        <v>0</v>
      </c>
      <c r="R221" s="190">
        <f>Q221*H221</f>
        <v>0</v>
      </c>
      <c r="S221" s="190">
        <v>0.252</v>
      </c>
      <c r="T221" s="191">
        <f>S221*H221</f>
        <v>15.120000000000001</v>
      </c>
      <c r="AR221" s="16" t="s">
        <v>159</v>
      </c>
      <c r="AT221" s="16" t="s">
        <v>154</v>
      </c>
      <c r="AU221" s="16" t="s">
        <v>86</v>
      </c>
      <c r="AY221" s="16" t="s">
        <v>152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6" t="s">
        <v>84</v>
      </c>
      <c r="BK221" s="192">
        <f>ROUND(I221*H221,2)</f>
        <v>0</v>
      </c>
      <c r="BL221" s="16" t="s">
        <v>159</v>
      </c>
      <c r="BM221" s="16" t="s">
        <v>1011</v>
      </c>
    </row>
    <row r="222" spans="2:65" s="12" customFormat="1" ht="11.25">
      <c r="B222" s="193"/>
      <c r="C222" s="194"/>
      <c r="D222" s="195" t="s">
        <v>161</v>
      </c>
      <c r="E222" s="196" t="s">
        <v>19</v>
      </c>
      <c r="F222" s="197" t="s">
        <v>1012</v>
      </c>
      <c r="G222" s="194"/>
      <c r="H222" s="198">
        <v>60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161</v>
      </c>
      <c r="AU222" s="204" t="s">
        <v>86</v>
      </c>
      <c r="AV222" s="12" t="s">
        <v>86</v>
      </c>
      <c r="AW222" s="12" t="s">
        <v>36</v>
      </c>
      <c r="AX222" s="12" t="s">
        <v>84</v>
      </c>
      <c r="AY222" s="204" t="s">
        <v>152</v>
      </c>
    </row>
    <row r="223" spans="2:65" s="1" customFormat="1" ht="22.5" customHeight="1">
      <c r="B223" s="33"/>
      <c r="C223" s="181" t="s">
        <v>1013</v>
      </c>
      <c r="D223" s="181" t="s">
        <v>154</v>
      </c>
      <c r="E223" s="182" t="s">
        <v>1014</v>
      </c>
      <c r="F223" s="183" t="s">
        <v>1015</v>
      </c>
      <c r="G223" s="184" t="s">
        <v>181</v>
      </c>
      <c r="H223" s="185">
        <v>2</v>
      </c>
      <c r="I223" s="186"/>
      <c r="J223" s="187">
        <f>ROUND(I223*H223,2)</f>
        <v>0</v>
      </c>
      <c r="K223" s="183" t="s">
        <v>158</v>
      </c>
      <c r="L223" s="37"/>
      <c r="M223" s="188" t="s">
        <v>19</v>
      </c>
      <c r="N223" s="189" t="s">
        <v>48</v>
      </c>
      <c r="O223" s="59"/>
      <c r="P223" s="190">
        <f>O223*H223</f>
        <v>0</v>
      </c>
      <c r="Q223" s="190">
        <v>0</v>
      </c>
      <c r="R223" s="190">
        <f>Q223*H223</f>
        <v>0</v>
      </c>
      <c r="S223" s="190">
        <v>2.5</v>
      </c>
      <c r="T223" s="191">
        <f>S223*H223</f>
        <v>5</v>
      </c>
      <c r="AR223" s="16" t="s">
        <v>159</v>
      </c>
      <c r="AT223" s="16" t="s">
        <v>154</v>
      </c>
      <c r="AU223" s="16" t="s">
        <v>86</v>
      </c>
      <c r="AY223" s="16" t="s">
        <v>152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6" t="s">
        <v>84</v>
      </c>
      <c r="BK223" s="192">
        <f>ROUND(I223*H223,2)</f>
        <v>0</v>
      </c>
      <c r="BL223" s="16" t="s">
        <v>159</v>
      </c>
      <c r="BM223" s="16" t="s">
        <v>1016</v>
      </c>
    </row>
    <row r="224" spans="2:65" s="12" customFormat="1" ht="11.25">
      <c r="B224" s="193"/>
      <c r="C224" s="194"/>
      <c r="D224" s="195" t="s">
        <v>161</v>
      </c>
      <c r="E224" s="196" t="s">
        <v>19</v>
      </c>
      <c r="F224" s="197" t="s">
        <v>1017</v>
      </c>
      <c r="G224" s="194"/>
      <c r="H224" s="198">
        <v>2</v>
      </c>
      <c r="I224" s="199"/>
      <c r="J224" s="194"/>
      <c r="K224" s="194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161</v>
      </c>
      <c r="AU224" s="204" t="s">
        <v>86</v>
      </c>
      <c r="AV224" s="12" t="s">
        <v>86</v>
      </c>
      <c r="AW224" s="12" t="s">
        <v>36</v>
      </c>
      <c r="AX224" s="12" t="s">
        <v>84</v>
      </c>
      <c r="AY224" s="204" t="s">
        <v>152</v>
      </c>
    </row>
    <row r="225" spans="2:65" s="11" customFormat="1" ht="22.9" customHeight="1">
      <c r="B225" s="165"/>
      <c r="C225" s="166"/>
      <c r="D225" s="167" t="s">
        <v>76</v>
      </c>
      <c r="E225" s="179" t="s">
        <v>357</v>
      </c>
      <c r="F225" s="179" t="s">
        <v>358</v>
      </c>
      <c r="G225" s="166"/>
      <c r="H225" s="166"/>
      <c r="I225" s="169"/>
      <c r="J225" s="180">
        <f>BK225</f>
        <v>0</v>
      </c>
      <c r="K225" s="166"/>
      <c r="L225" s="171"/>
      <c r="M225" s="172"/>
      <c r="N225" s="173"/>
      <c r="O225" s="173"/>
      <c r="P225" s="174">
        <f>SUM(P226:P233)</f>
        <v>0</v>
      </c>
      <c r="Q225" s="173"/>
      <c r="R225" s="174">
        <f>SUM(R226:R233)</f>
        <v>0</v>
      </c>
      <c r="S225" s="173"/>
      <c r="T225" s="175">
        <f>SUM(T226:T233)</f>
        <v>0</v>
      </c>
      <c r="AR225" s="176" t="s">
        <v>84</v>
      </c>
      <c r="AT225" s="177" t="s">
        <v>76</v>
      </c>
      <c r="AU225" s="177" t="s">
        <v>84</v>
      </c>
      <c r="AY225" s="176" t="s">
        <v>152</v>
      </c>
      <c r="BK225" s="178">
        <f>SUM(BK226:BK233)</f>
        <v>0</v>
      </c>
    </row>
    <row r="226" spans="2:65" s="1" customFormat="1" ht="16.5" customHeight="1">
      <c r="B226" s="33"/>
      <c r="C226" s="181" t="s">
        <v>8</v>
      </c>
      <c r="D226" s="181" t="s">
        <v>154</v>
      </c>
      <c r="E226" s="182" t="s">
        <v>360</v>
      </c>
      <c r="F226" s="183" t="s">
        <v>361</v>
      </c>
      <c r="G226" s="184" t="s">
        <v>209</v>
      </c>
      <c r="H226" s="185">
        <v>39.456000000000003</v>
      </c>
      <c r="I226" s="186"/>
      <c r="J226" s="187">
        <f>ROUND(I226*H226,2)</f>
        <v>0</v>
      </c>
      <c r="K226" s="183" t="s">
        <v>158</v>
      </c>
      <c r="L226" s="37"/>
      <c r="M226" s="188" t="s">
        <v>19</v>
      </c>
      <c r="N226" s="189" t="s">
        <v>48</v>
      </c>
      <c r="O226" s="59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16" t="s">
        <v>159</v>
      </c>
      <c r="AT226" s="16" t="s">
        <v>154</v>
      </c>
      <c r="AU226" s="16" t="s">
        <v>86</v>
      </c>
      <c r="AY226" s="16" t="s">
        <v>152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6" t="s">
        <v>84</v>
      </c>
      <c r="BK226" s="192">
        <f>ROUND(I226*H226,2)</f>
        <v>0</v>
      </c>
      <c r="BL226" s="16" t="s">
        <v>159</v>
      </c>
      <c r="BM226" s="16" t="s">
        <v>1018</v>
      </c>
    </row>
    <row r="227" spans="2:65" s="1" customFormat="1" ht="22.5" customHeight="1">
      <c r="B227" s="33"/>
      <c r="C227" s="181" t="s">
        <v>240</v>
      </c>
      <c r="D227" s="181" t="s">
        <v>154</v>
      </c>
      <c r="E227" s="182" t="s">
        <v>364</v>
      </c>
      <c r="F227" s="183" t="s">
        <v>365</v>
      </c>
      <c r="G227" s="184" t="s">
        <v>209</v>
      </c>
      <c r="H227" s="185">
        <v>315.64800000000002</v>
      </c>
      <c r="I227" s="186"/>
      <c r="J227" s="187">
        <f>ROUND(I227*H227,2)</f>
        <v>0</v>
      </c>
      <c r="K227" s="183" t="s">
        <v>158</v>
      </c>
      <c r="L227" s="37"/>
      <c r="M227" s="188" t="s">
        <v>19</v>
      </c>
      <c r="N227" s="189" t="s">
        <v>48</v>
      </c>
      <c r="O227" s="59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AR227" s="16" t="s">
        <v>159</v>
      </c>
      <c r="AT227" s="16" t="s">
        <v>154</v>
      </c>
      <c r="AU227" s="16" t="s">
        <v>86</v>
      </c>
      <c r="AY227" s="16" t="s">
        <v>152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6" t="s">
        <v>84</v>
      </c>
      <c r="BK227" s="192">
        <f>ROUND(I227*H227,2)</f>
        <v>0</v>
      </c>
      <c r="BL227" s="16" t="s">
        <v>159</v>
      </c>
      <c r="BM227" s="16" t="s">
        <v>1019</v>
      </c>
    </row>
    <row r="228" spans="2:65" s="12" customFormat="1" ht="11.25">
      <c r="B228" s="193"/>
      <c r="C228" s="194"/>
      <c r="D228" s="195" t="s">
        <v>161</v>
      </c>
      <c r="E228" s="194"/>
      <c r="F228" s="197" t="s">
        <v>1020</v>
      </c>
      <c r="G228" s="194"/>
      <c r="H228" s="198">
        <v>315.64800000000002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161</v>
      </c>
      <c r="AU228" s="204" t="s">
        <v>86</v>
      </c>
      <c r="AV228" s="12" t="s">
        <v>86</v>
      </c>
      <c r="AW228" s="12" t="s">
        <v>4</v>
      </c>
      <c r="AX228" s="12" t="s">
        <v>84</v>
      </c>
      <c r="AY228" s="204" t="s">
        <v>152</v>
      </c>
    </row>
    <row r="229" spans="2:65" s="1" customFormat="1" ht="22.5" customHeight="1">
      <c r="B229" s="33"/>
      <c r="C229" s="181" t="s">
        <v>192</v>
      </c>
      <c r="D229" s="181" t="s">
        <v>154</v>
      </c>
      <c r="E229" s="182" t="s">
        <v>1021</v>
      </c>
      <c r="F229" s="183" t="s">
        <v>1022</v>
      </c>
      <c r="G229" s="184" t="s">
        <v>209</v>
      </c>
      <c r="H229" s="185">
        <v>12.510999999999999</v>
      </c>
      <c r="I229" s="186"/>
      <c r="J229" s="187">
        <f>ROUND(I229*H229,2)</f>
        <v>0</v>
      </c>
      <c r="K229" s="183" t="s">
        <v>158</v>
      </c>
      <c r="L229" s="37"/>
      <c r="M229" s="188" t="s">
        <v>19</v>
      </c>
      <c r="N229" s="189" t="s">
        <v>48</v>
      </c>
      <c r="O229" s="59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AR229" s="16" t="s">
        <v>159</v>
      </c>
      <c r="AT229" s="16" t="s">
        <v>154</v>
      </c>
      <c r="AU229" s="16" t="s">
        <v>86</v>
      </c>
      <c r="AY229" s="16" t="s">
        <v>152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6" t="s">
        <v>84</v>
      </c>
      <c r="BK229" s="192">
        <f>ROUND(I229*H229,2)</f>
        <v>0</v>
      </c>
      <c r="BL229" s="16" t="s">
        <v>159</v>
      </c>
      <c r="BM229" s="16" t="s">
        <v>1023</v>
      </c>
    </row>
    <row r="230" spans="2:65" s="12" customFormat="1" ht="11.25">
      <c r="B230" s="193"/>
      <c r="C230" s="194"/>
      <c r="D230" s="195" t="s">
        <v>161</v>
      </c>
      <c r="E230" s="196" t="s">
        <v>19</v>
      </c>
      <c r="F230" s="197" t="s">
        <v>1024</v>
      </c>
      <c r="G230" s="194"/>
      <c r="H230" s="198">
        <v>12.510999999999999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161</v>
      </c>
      <c r="AU230" s="204" t="s">
        <v>86</v>
      </c>
      <c r="AV230" s="12" t="s">
        <v>86</v>
      </c>
      <c r="AW230" s="12" t="s">
        <v>36</v>
      </c>
      <c r="AX230" s="12" t="s">
        <v>84</v>
      </c>
      <c r="AY230" s="204" t="s">
        <v>152</v>
      </c>
    </row>
    <row r="231" spans="2:65" s="1" customFormat="1" ht="22.5" customHeight="1">
      <c r="B231" s="33"/>
      <c r="C231" s="181" t="s">
        <v>252</v>
      </c>
      <c r="D231" s="181" t="s">
        <v>154</v>
      </c>
      <c r="E231" s="182" t="s">
        <v>374</v>
      </c>
      <c r="F231" s="183" t="s">
        <v>375</v>
      </c>
      <c r="G231" s="184" t="s">
        <v>209</v>
      </c>
      <c r="H231" s="185">
        <v>4.95</v>
      </c>
      <c r="I231" s="186"/>
      <c r="J231" s="187">
        <f>ROUND(I231*H231,2)</f>
        <v>0</v>
      </c>
      <c r="K231" s="183" t="s">
        <v>158</v>
      </c>
      <c r="L231" s="37"/>
      <c r="M231" s="188" t="s">
        <v>19</v>
      </c>
      <c r="N231" s="189" t="s">
        <v>48</v>
      </c>
      <c r="O231" s="59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AR231" s="16" t="s">
        <v>159</v>
      </c>
      <c r="AT231" s="16" t="s">
        <v>154</v>
      </c>
      <c r="AU231" s="16" t="s">
        <v>86</v>
      </c>
      <c r="AY231" s="16" t="s">
        <v>152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6" t="s">
        <v>84</v>
      </c>
      <c r="BK231" s="192">
        <f>ROUND(I231*H231,2)</f>
        <v>0</v>
      </c>
      <c r="BL231" s="16" t="s">
        <v>159</v>
      </c>
      <c r="BM231" s="16" t="s">
        <v>1025</v>
      </c>
    </row>
    <row r="232" spans="2:65" s="1" customFormat="1" ht="22.5" customHeight="1">
      <c r="B232" s="33"/>
      <c r="C232" s="181" t="s">
        <v>244</v>
      </c>
      <c r="D232" s="181" t="s">
        <v>154</v>
      </c>
      <c r="E232" s="182" t="s">
        <v>378</v>
      </c>
      <c r="F232" s="183" t="s">
        <v>208</v>
      </c>
      <c r="G232" s="184" t="s">
        <v>209</v>
      </c>
      <c r="H232" s="185">
        <v>21.87</v>
      </c>
      <c r="I232" s="186"/>
      <c r="J232" s="187">
        <f>ROUND(I232*H232,2)</f>
        <v>0</v>
      </c>
      <c r="K232" s="183" t="s">
        <v>158</v>
      </c>
      <c r="L232" s="37"/>
      <c r="M232" s="188" t="s">
        <v>19</v>
      </c>
      <c r="N232" s="189" t="s">
        <v>48</v>
      </c>
      <c r="O232" s="59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AR232" s="16" t="s">
        <v>159</v>
      </c>
      <c r="AT232" s="16" t="s">
        <v>154</v>
      </c>
      <c r="AU232" s="16" t="s">
        <v>86</v>
      </c>
      <c r="AY232" s="16" t="s">
        <v>152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6" t="s">
        <v>84</v>
      </c>
      <c r="BK232" s="192">
        <f>ROUND(I232*H232,2)</f>
        <v>0</v>
      </c>
      <c r="BL232" s="16" t="s">
        <v>159</v>
      </c>
      <c r="BM232" s="16" t="s">
        <v>1026</v>
      </c>
    </row>
    <row r="233" spans="2:65" s="12" customFormat="1" ht="11.25">
      <c r="B233" s="193"/>
      <c r="C233" s="194"/>
      <c r="D233" s="195" t="s">
        <v>161</v>
      </c>
      <c r="E233" s="196" t="s">
        <v>19</v>
      </c>
      <c r="F233" s="197" t="s">
        <v>1027</v>
      </c>
      <c r="G233" s="194"/>
      <c r="H233" s="198">
        <v>21.87</v>
      </c>
      <c r="I233" s="199"/>
      <c r="J233" s="194"/>
      <c r="K233" s="194"/>
      <c r="L233" s="200"/>
      <c r="M233" s="201"/>
      <c r="N233" s="202"/>
      <c r="O233" s="202"/>
      <c r="P233" s="202"/>
      <c r="Q233" s="202"/>
      <c r="R233" s="202"/>
      <c r="S233" s="202"/>
      <c r="T233" s="203"/>
      <c r="AT233" s="204" t="s">
        <v>161</v>
      </c>
      <c r="AU233" s="204" t="s">
        <v>86</v>
      </c>
      <c r="AV233" s="12" t="s">
        <v>86</v>
      </c>
      <c r="AW233" s="12" t="s">
        <v>36</v>
      </c>
      <c r="AX233" s="12" t="s">
        <v>84</v>
      </c>
      <c r="AY233" s="204" t="s">
        <v>152</v>
      </c>
    </row>
    <row r="234" spans="2:65" s="11" customFormat="1" ht="22.9" customHeight="1">
      <c r="B234" s="165"/>
      <c r="C234" s="166"/>
      <c r="D234" s="167" t="s">
        <v>76</v>
      </c>
      <c r="E234" s="179" t="s">
        <v>381</v>
      </c>
      <c r="F234" s="179" t="s">
        <v>382</v>
      </c>
      <c r="G234" s="166"/>
      <c r="H234" s="166"/>
      <c r="I234" s="169"/>
      <c r="J234" s="180">
        <f>BK234</f>
        <v>0</v>
      </c>
      <c r="K234" s="166"/>
      <c r="L234" s="171"/>
      <c r="M234" s="172"/>
      <c r="N234" s="173"/>
      <c r="O234" s="173"/>
      <c r="P234" s="174">
        <f>SUM(P235:P236)</f>
        <v>0</v>
      </c>
      <c r="Q234" s="173"/>
      <c r="R234" s="174">
        <f>SUM(R235:R236)</f>
        <v>0</v>
      </c>
      <c r="S234" s="173"/>
      <c r="T234" s="175">
        <f>SUM(T235:T236)</f>
        <v>0</v>
      </c>
      <c r="AR234" s="176" t="s">
        <v>84</v>
      </c>
      <c r="AT234" s="177" t="s">
        <v>76</v>
      </c>
      <c r="AU234" s="177" t="s">
        <v>84</v>
      </c>
      <c r="AY234" s="176" t="s">
        <v>152</v>
      </c>
      <c r="BK234" s="178">
        <f>SUM(BK235:BK236)</f>
        <v>0</v>
      </c>
    </row>
    <row r="235" spans="2:65" s="1" customFormat="1" ht="22.5" customHeight="1">
      <c r="B235" s="33"/>
      <c r="C235" s="181" t="s">
        <v>188</v>
      </c>
      <c r="D235" s="181" t="s">
        <v>154</v>
      </c>
      <c r="E235" s="182" t="s">
        <v>560</v>
      </c>
      <c r="F235" s="183" t="s">
        <v>561</v>
      </c>
      <c r="G235" s="184" t="s">
        <v>209</v>
      </c>
      <c r="H235" s="185">
        <v>61.451000000000001</v>
      </c>
      <c r="I235" s="186"/>
      <c r="J235" s="187">
        <f>ROUND(I235*H235,2)</f>
        <v>0</v>
      </c>
      <c r="K235" s="183" t="s">
        <v>158</v>
      </c>
      <c r="L235" s="37"/>
      <c r="M235" s="188" t="s">
        <v>19</v>
      </c>
      <c r="N235" s="189" t="s">
        <v>48</v>
      </c>
      <c r="O235" s="59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AR235" s="16" t="s">
        <v>159</v>
      </c>
      <c r="AT235" s="16" t="s">
        <v>154</v>
      </c>
      <c r="AU235" s="16" t="s">
        <v>86</v>
      </c>
      <c r="AY235" s="16" t="s">
        <v>152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6" t="s">
        <v>84</v>
      </c>
      <c r="BK235" s="192">
        <f>ROUND(I235*H235,2)</f>
        <v>0</v>
      </c>
      <c r="BL235" s="16" t="s">
        <v>159</v>
      </c>
      <c r="BM235" s="16" t="s">
        <v>1028</v>
      </c>
    </row>
    <row r="236" spans="2:65" s="1" customFormat="1" ht="22.5" customHeight="1">
      <c r="B236" s="33"/>
      <c r="C236" s="181" t="s">
        <v>202</v>
      </c>
      <c r="D236" s="181" t="s">
        <v>154</v>
      </c>
      <c r="E236" s="182" t="s">
        <v>564</v>
      </c>
      <c r="F236" s="183" t="s">
        <v>565</v>
      </c>
      <c r="G236" s="184" t="s">
        <v>209</v>
      </c>
      <c r="H236" s="185">
        <v>61.451000000000001</v>
      </c>
      <c r="I236" s="186"/>
      <c r="J236" s="187">
        <f>ROUND(I236*H236,2)</f>
        <v>0</v>
      </c>
      <c r="K236" s="183" t="s">
        <v>158</v>
      </c>
      <c r="L236" s="37"/>
      <c r="M236" s="226" t="s">
        <v>19</v>
      </c>
      <c r="N236" s="227" t="s">
        <v>48</v>
      </c>
      <c r="O236" s="228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AR236" s="16" t="s">
        <v>159</v>
      </c>
      <c r="AT236" s="16" t="s">
        <v>154</v>
      </c>
      <c r="AU236" s="16" t="s">
        <v>86</v>
      </c>
      <c r="AY236" s="16" t="s">
        <v>152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6" t="s">
        <v>84</v>
      </c>
      <c r="BK236" s="192">
        <f>ROUND(I236*H236,2)</f>
        <v>0</v>
      </c>
      <c r="BL236" s="16" t="s">
        <v>159</v>
      </c>
      <c r="BM236" s="16" t="s">
        <v>1029</v>
      </c>
    </row>
    <row r="237" spans="2:65" s="1" customFormat="1" ht="6.95" customHeight="1">
      <c r="B237" s="45"/>
      <c r="C237" s="46"/>
      <c r="D237" s="46"/>
      <c r="E237" s="46"/>
      <c r="F237" s="46"/>
      <c r="G237" s="46"/>
      <c r="H237" s="46"/>
      <c r="I237" s="133"/>
      <c r="J237" s="46"/>
      <c r="K237" s="46"/>
      <c r="L237" s="37"/>
    </row>
  </sheetData>
  <sheetProtection algorithmName="SHA-512" hashValue="o8z55zQT7uBMlrPGk9irPUkx6dn/ikNvMpy0bOd25XD3InhL6v96uj0A7NG/avBFwYxDmVxqwP+Mxn9wY/5+5A==" saltValue="blQI+cbVvSugEQNnME3gUrpvL72gP+IxAfAehuyffbN+PCl0SASvFkcC0hUbHU4Qaqv4sb/ZaVIu+xfR7gdt1Q==" spinCount="100000" sheet="1" objects="1" scenarios="1" formatColumns="0" formatRows="0" autoFilter="0"/>
  <autoFilter ref="C93:K236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6" t="s">
        <v>116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86</v>
      </c>
    </row>
    <row r="4" spans="2:46" ht="24.95" customHeight="1">
      <c r="B4" s="19"/>
      <c r="D4" s="109" t="s">
        <v>120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10" t="s">
        <v>16</v>
      </c>
      <c r="L6" s="19"/>
    </row>
    <row r="7" spans="2:46" ht="16.5" customHeight="1">
      <c r="B7" s="19"/>
      <c r="E7" s="361" t="str">
        <f>'Rekapitulace stavby'!K6</f>
        <v>Chodník v ulici Kladenská, Velké Přílepy</v>
      </c>
      <c r="F7" s="362"/>
      <c r="G7" s="362"/>
      <c r="H7" s="362"/>
      <c r="L7" s="19"/>
    </row>
    <row r="8" spans="2:46" ht="12" customHeight="1">
      <c r="B8" s="19"/>
      <c r="D8" s="110" t="s">
        <v>121</v>
      </c>
      <c r="L8" s="19"/>
    </row>
    <row r="9" spans="2:46" s="1" customFormat="1" ht="16.5" customHeight="1">
      <c r="B9" s="37"/>
      <c r="E9" s="361" t="s">
        <v>766</v>
      </c>
      <c r="F9" s="363"/>
      <c r="G9" s="363"/>
      <c r="H9" s="363"/>
      <c r="I9" s="111"/>
      <c r="L9" s="37"/>
    </row>
    <row r="10" spans="2:46" s="1" customFormat="1" ht="12" customHeight="1">
      <c r="B10" s="37"/>
      <c r="D10" s="110" t="s">
        <v>123</v>
      </c>
      <c r="I10" s="111"/>
      <c r="L10" s="37"/>
    </row>
    <row r="11" spans="2:46" s="1" customFormat="1" ht="36.950000000000003" customHeight="1">
      <c r="B11" s="37"/>
      <c r="E11" s="364" t="s">
        <v>1030</v>
      </c>
      <c r="F11" s="363"/>
      <c r="G11" s="363"/>
      <c r="H11" s="363"/>
      <c r="I11" s="111"/>
      <c r="L11" s="37"/>
    </row>
    <row r="12" spans="2:46" s="1" customFormat="1" ht="11.25">
      <c r="B12" s="37"/>
      <c r="I12" s="111"/>
      <c r="L12" s="37"/>
    </row>
    <row r="13" spans="2:46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19</v>
      </c>
      <c r="L13" s="37"/>
    </row>
    <row r="14" spans="2:46" s="1" customFormat="1" ht="12" customHeight="1">
      <c r="B14" s="37"/>
      <c r="D14" s="110" t="s">
        <v>21</v>
      </c>
      <c r="F14" s="16" t="s">
        <v>22</v>
      </c>
      <c r="I14" s="112" t="s">
        <v>23</v>
      </c>
      <c r="J14" s="113" t="str">
        <f>'Rekapitulace stavby'!AN8</f>
        <v>20. 9. 2019</v>
      </c>
      <c r="L14" s="37"/>
    </row>
    <row r="15" spans="2:46" s="1" customFormat="1" ht="10.9" customHeight="1">
      <c r="B15" s="37"/>
      <c r="I15" s="111"/>
      <c r="L15" s="37"/>
    </row>
    <row r="16" spans="2:46" s="1" customFormat="1" ht="12" customHeight="1">
      <c r="B16" s="37"/>
      <c r="D16" s="110" t="s">
        <v>25</v>
      </c>
      <c r="I16" s="112" t="s">
        <v>26</v>
      </c>
      <c r="J16" s="16" t="s">
        <v>27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30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31</v>
      </c>
      <c r="I19" s="112" t="s">
        <v>26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65" t="str">
        <f>'Rekapitulace stavby'!E14</f>
        <v>Vyplň údaj</v>
      </c>
      <c r="F20" s="366"/>
      <c r="G20" s="366"/>
      <c r="H20" s="36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33</v>
      </c>
      <c r="I22" s="112" t="s">
        <v>26</v>
      </c>
      <c r="J22" s="16" t="s">
        <v>34</v>
      </c>
      <c r="L22" s="37"/>
    </row>
    <row r="23" spans="2:12" s="1" customFormat="1" ht="18" customHeight="1">
      <c r="B23" s="37"/>
      <c r="E23" s="16" t="s">
        <v>35</v>
      </c>
      <c r="I23" s="112" t="s">
        <v>29</v>
      </c>
      <c r="J23" s="16" t="s">
        <v>19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37</v>
      </c>
      <c r="I25" s="112" t="s">
        <v>26</v>
      </c>
      <c r="J25" s="16" t="s">
        <v>38</v>
      </c>
      <c r="L25" s="37"/>
    </row>
    <row r="26" spans="2:12" s="1" customFormat="1" ht="18" customHeight="1">
      <c r="B26" s="37"/>
      <c r="E26" s="16" t="s">
        <v>39</v>
      </c>
      <c r="I26" s="112" t="s">
        <v>29</v>
      </c>
      <c r="J26" s="16" t="s">
        <v>40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41</v>
      </c>
      <c r="I28" s="111"/>
      <c r="L28" s="37"/>
    </row>
    <row r="29" spans="2:12" s="7" customFormat="1" ht="16.5" customHeight="1">
      <c r="B29" s="114"/>
      <c r="E29" s="367" t="s">
        <v>19</v>
      </c>
      <c r="F29" s="367"/>
      <c r="G29" s="367"/>
      <c r="H29" s="36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43</v>
      </c>
      <c r="I32" s="111"/>
      <c r="J32" s="118">
        <f>ROUND(J90, 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45</v>
      </c>
      <c r="I34" s="120" t="s">
        <v>44</v>
      </c>
      <c r="J34" s="119" t="s">
        <v>46</v>
      </c>
      <c r="L34" s="37"/>
    </row>
    <row r="35" spans="2:12" s="1" customFormat="1" ht="14.45" customHeight="1">
      <c r="B35" s="37"/>
      <c r="D35" s="110" t="s">
        <v>47</v>
      </c>
      <c r="E35" s="110" t="s">
        <v>48</v>
      </c>
      <c r="F35" s="121">
        <f>ROUND((SUM(BE90:BE144)),  2)</f>
        <v>0</v>
      </c>
      <c r="I35" s="122">
        <v>0.21</v>
      </c>
      <c r="J35" s="121">
        <f>ROUND(((SUM(BE90:BE144))*I35),  2)</f>
        <v>0</v>
      </c>
      <c r="L35" s="37"/>
    </row>
    <row r="36" spans="2:12" s="1" customFormat="1" ht="14.45" customHeight="1">
      <c r="B36" s="37"/>
      <c r="E36" s="110" t="s">
        <v>49</v>
      </c>
      <c r="F36" s="121">
        <f>ROUND((SUM(BF90:BF144)),  2)</f>
        <v>0</v>
      </c>
      <c r="I36" s="122">
        <v>0.15</v>
      </c>
      <c r="J36" s="121">
        <f>ROUND(((SUM(BF90:BF144))*I36),  2)</f>
        <v>0</v>
      </c>
      <c r="L36" s="37"/>
    </row>
    <row r="37" spans="2:12" s="1" customFormat="1" ht="14.45" hidden="1" customHeight="1">
      <c r="B37" s="37"/>
      <c r="E37" s="110" t="s">
        <v>50</v>
      </c>
      <c r="F37" s="121">
        <f>ROUND((SUM(BG90:BG144)),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51</v>
      </c>
      <c r="F38" s="121">
        <f>ROUND((SUM(BH90:BH144)),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52</v>
      </c>
      <c r="F39" s="121">
        <f>ROUND((SUM(BI90:BI144)),  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53</v>
      </c>
      <c r="E41" s="125"/>
      <c r="F41" s="125"/>
      <c r="G41" s="126" t="s">
        <v>54</v>
      </c>
      <c r="H41" s="127" t="s">
        <v>55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125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368" t="str">
        <f>E7</f>
        <v>Chodník v ulici Kladenská, Velké Přílepy</v>
      </c>
      <c r="F50" s="369"/>
      <c r="G50" s="369"/>
      <c r="H50" s="369"/>
      <c r="I50" s="111"/>
      <c r="J50" s="34"/>
      <c r="K50" s="34"/>
      <c r="L50" s="37"/>
    </row>
    <row r="51" spans="2:47" ht="12" customHeight="1">
      <c r="B51" s="20"/>
      <c r="C51" s="28" t="s">
        <v>121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368" t="s">
        <v>766</v>
      </c>
      <c r="F52" s="336"/>
      <c r="G52" s="336"/>
      <c r="H52" s="336"/>
      <c r="I52" s="111"/>
      <c r="J52" s="34"/>
      <c r="K52" s="34"/>
      <c r="L52" s="37"/>
    </row>
    <row r="53" spans="2:47" s="1" customFormat="1" ht="12" customHeight="1">
      <c r="B53" s="33"/>
      <c r="C53" s="28" t="s">
        <v>123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337" t="str">
        <f>E11</f>
        <v>SO 401b - Veřejné osvětlení - neuznatelné</v>
      </c>
      <c r="F54" s="336"/>
      <c r="G54" s="336"/>
      <c r="H54" s="336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21</v>
      </c>
      <c r="D56" s="34"/>
      <c r="E56" s="34"/>
      <c r="F56" s="26" t="str">
        <f>F14</f>
        <v>Velké Přílepy</v>
      </c>
      <c r="G56" s="34"/>
      <c r="H56" s="34"/>
      <c r="I56" s="112" t="s">
        <v>23</v>
      </c>
      <c r="J56" s="54" t="str">
        <f>IF(J14="","",J14)</f>
        <v>20. 9. 2019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25</v>
      </c>
      <c r="D58" s="34"/>
      <c r="E58" s="34"/>
      <c r="F58" s="26" t="str">
        <f>E17</f>
        <v>obec Velké Přílepy, Pražská 162</v>
      </c>
      <c r="G58" s="34"/>
      <c r="H58" s="34"/>
      <c r="I58" s="112" t="s">
        <v>33</v>
      </c>
      <c r="J58" s="31" t="str">
        <f>E23</f>
        <v>Ing. Zdeněk Fiedler, Ostrá 210, 289 22 Lysá n. L.</v>
      </c>
      <c r="K58" s="34"/>
      <c r="L58" s="37"/>
    </row>
    <row r="59" spans="2:47" s="1" customFormat="1" ht="13.7" customHeight="1">
      <c r="B59" s="33"/>
      <c r="C59" s="28" t="s">
        <v>31</v>
      </c>
      <c r="D59" s="34"/>
      <c r="E59" s="34"/>
      <c r="F59" s="26" t="str">
        <f>IF(E20="","",E20)</f>
        <v>Vyplň údaj</v>
      </c>
      <c r="G59" s="34"/>
      <c r="H59" s="34"/>
      <c r="I59" s="112" t="s">
        <v>37</v>
      </c>
      <c r="J59" s="31" t="str">
        <f>E26</f>
        <v>HADRABA, s.r.o.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126</v>
      </c>
      <c r="D61" s="138"/>
      <c r="E61" s="138"/>
      <c r="F61" s="138"/>
      <c r="G61" s="138"/>
      <c r="H61" s="138"/>
      <c r="I61" s="139"/>
      <c r="J61" s="140" t="s">
        <v>127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75</v>
      </c>
      <c r="D63" s="34"/>
      <c r="E63" s="34"/>
      <c r="F63" s="34"/>
      <c r="G63" s="34"/>
      <c r="H63" s="34"/>
      <c r="I63" s="111"/>
      <c r="J63" s="72">
        <f>J90</f>
        <v>0</v>
      </c>
      <c r="K63" s="34"/>
      <c r="L63" s="37"/>
      <c r="AU63" s="16" t="s">
        <v>128</v>
      </c>
    </row>
    <row r="64" spans="2:47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J91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J92</f>
        <v>0</v>
      </c>
      <c r="K65" s="93"/>
      <c r="L65" s="154"/>
    </row>
    <row r="66" spans="2:12" s="8" customFormat="1" ht="24.95" customHeight="1">
      <c r="B66" s="142"/>
      <c r="C66" s="143"/>
      <c r="D66" s="144" t="s">
        <v>568</v>
      </c>
      <c r="E66" s="145"/>
      <c r="F66" s="145"/>
      <c r="G66" s="145"/>
      <c r="H66" s="145"/>
      <c r="I66" s="146"/>
      <c r="J66" s="147">
        <f>J103</f>
        <v>0</v>
      </c>
      <c r="K66" s="143"/>
      <c r="L66" s="148"/>
    </row>
    <row r="67" spans="2:12" s="9" customFormat="1" ht="19.899999999999999" customHeight="1">
      <c r="B67" s="149"/>
      <c r="C67" s="93"/>
      <c r="D67" s="150" t="s">
        <v>569</v>
      </c>
      <c r="E67" s="151"/>
      <c r="F67" s="151"/>
      <c r="G67" s="151"/>
      <c r="H67" s="151"/>
      <c r="I67" s="152"/>
      <c r="J67" s="153">
        <f>J104</f>
        <v>0</v>
      </c>
      <c r="K67" s="93"/>
      <c r="L67" s="154"/>
    </row>
    <row r="68" spans="2:12" s="9" customFormat="1" ht="19.899999999999999" customHeight="1">
      <c r="B68" s="149"/>
      <c r="C68" s="93"/>
      <c r="D68" s="150" t="s">
        <v>585</v>
      </c>
      <c r="E68" s="151"/>
      <c r="F68" s="151"/>
      <c r="G68" s="151"/>
      <c r="H68" s="151"/>
      <c r="I68" s="152"/>
      <c r="J68" s="153">
        <f>J130</f>
        <v>0</v>
      </c>
      <c r="K68" s="93"/>
      <c r="L68" s="154"/>
    </row>
    <row r="69" spans="2:12" s="1" customFormat="1" ht="21.75" customHeight="1">
      <c r="B69" s="33"/>
      <c r="C69" s="34"/>
      <c r="D69" s="34"/>
      <c r="E69" s="34"/>
      <c r="F69" s="34"/>
      <c r="G69" s="34"/>
      <c r="H69" s="34"/>
      <c r="I69" s="111"/>
      <c r="J69" s="34"/>
      <c r="K69" s="34"/>
      <c r="L69" s="37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133"/>
      <c r="J70" s="46"/>
      <c r="K70" s="46"/>
      <c r="L70" s="37"/>
    </row>
    <row r="74" spans="2:12" s="1" customFormat="1" ht="6.95" customHeight="1">
      <c r="B74" s="47"/>
      <c r="C74" s="48"/>
      <c r="D74" s="48"/>
      <c r="E74" s="48"/>
      <c r="F74" s="48"/>
      <c r="G74" s="48"/>
      <c r="H74" s="48"/>
      <c r="I74" s="136"/>
      <c r="J74" s="48"/>
      <c r="K74" s="48"/>
      <c r="L74" s="37"/>
    </row>
    <row r="75" spans="2:12" s="1" customFormat="1" ht="24.95" customHeight="1">
      <c r="B75" s="33"/>
      <c r="C75" s="22" t="s">
        <v>137</v>
      </c>
      <c r="D75" s="34"/>
      <c r="E75" s="34"/>
      <c r="F75" s="34"/>
      <c r="G75" s="34"/>
      <c r="H75" s="34"/>
      <c r="I75" s="111"/>
      <c r="J75" s="34"/>
      <c r="K75" s="34"/>
      <c r="L75" s="37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11"/>
      <c r="J76" s="34"/>
      <c r="K76" s="34"/>
      <c r="L76" s="37"/>
    </row>
    <row r="77" spans="2:12" s="1" customFormat="1" ht="12" customHeight="1">
      <c r="B77" s="33"/>
      <c r="C77" s="28" t="s">
        <v>16</v>
      </c>
      <c r="D77" s="34"/>
      <c r="E77" s="34"/>
      <c r="F77" s="34"/>
      <c r="G77" s="34"/>
      <c r="H77" s="34"/>
      <c r="I77" s="111"/>
      <c r="J77" s="34"/>
      <c r="K77" s="34"/>
      <c r="L77" s="37"/>
    </row>
    <row r="78" spans="2:12" s="1" customFormat="1" ht="16.5" customHeight="1">
      <c r="B78" s="33"/>
      <c r="C78" s="34"/>
      <c r="D78" s="34"/>
      <c r="E78" s="368" t="str">
        <f>E7</f>
        <v>Chodník v ulici Kladenská, Velké Přílepy</v>
      </c>
      <c r="F78" s="369"/>
      <c r="G78" s="369"/>
      <c r="H78" s="369"/>
      <c r="I78" s="111"/>
      <c r="J78" s="34"/>
      <c r="K78" s="34"/>
      <c r="L78" s="37"/>
    </row>
    <row r="79" spans="2:12" ht="12" customHeight="1">
      <c r="B79" s="20"/>
      <c r="C79" s="28" t="s">
        <v>121</v>
      </c>
      <c r="D79" s="21"/>
      <c r="E79" s="21"/>
      <c r="F79" s="21"/>
      <c r="G79" s="21"/>
      <c r="H79" s="21"/>
      <c r="J79" s="21"/>
      <c r="K79" s="21"/>
      <c r="L79" s="19"/>
    </row>
    <row r="80" spans="2:12" s="1" customFormat="1" ht="16.5" customHeight="1">
      <c r="B80" s="33"/>
      <c r="C80" s="34"/>
      <c r="D80" s="34"/>
      <c r="E80" s="368" t="s">
        <v>766</v>
      </c>
      <c r="F80" s="336"/>
      <c r="G80" s="336"/>
      <c r="H80" s="336"/>
      <c r="I80" s="111"/>
      <c r="J80" s="34"/>
      <c r="K80" s="34"/>
      <c r="L80" s="37"/>
    </row>
    <row r="81" spans="2:65" s="1" customFormat="1" ht="12" customHeight="1">
      <c r="B81" s="33"/>
      <c r="C81" s="28" t="s">
        <v>123</v>
      </c>
      <c r="D81" s="34"/>
      <c r="E81" s="34"/>
      <c r="F81" s="34"/>
      <c r="G81" s="34"/>
      <c r="H81" s="34"/>
      <c r="I81" s="111"/>
      <c r="J81" s="34"/>
      <c r="K81" s="34"/>
      <c r="L81" s="37"/>
    </row>
    <row r="82" spans="2:65" s="1" customFormat="1" ht="16.5" customHeight="1">
      <c r="B82" s="33"/>
      <c r="C82" s="34"/>
      <c r="D82" s="34"/>
      <c r="E82" s="337" t="str">
        <f>E11</f>
        <v>SO 401b - Veřejné osvětlení - neuznatelné</v>
      </c>
      <c r="F82" s="336"/>
      <c r="G82" s="336"/>
      <c r="H82" s="336"/>
      <c r="I82" s="111"/>
      <c r="J82" s="34"/>
      <c r="K82" s="34"/>
      <c r="L82" s="37"/>
    </row>
    <row r="83" spans="2:65" s="1" customFormat="1" ht="6.95" customHeight="1">
      <c r="B83" s="33"/>
      <c r="C83" s="34"/>
      <c r="D83" s="34"/>
      <c r="E83" s="34"/>
      <c r="F83" s="34"/>
      <c r="G83" s="34"/>
      <c r="H83" s="34"/>
      <c r="I83" s="111"/>
      <c r="J83" s="34"/>
      <c r="K83" s="34"/>
      <c r="L83" s="37"/>
    </row>
    <row r="84" spans="2:65" s="1" customFormat="1" ht="12" customHeight="1">
      <c r="B84" s="33"/>
      <c r="C84" s="28" t="s">
        <v>21</v>
      </c>
      <c r="D84" s="34"/>
      <c r="E84" s="34"/>
      <c r="F84" s="26" t="str">
        <f>F14</f>
        <v>Velké Přílepy</v>
      </c>
      <c r="G84" s="34"/>
      <c r="H84" s="34"/>
      <c r="I84" s="112" t="s">
        <v>23</v>
      </c>
      <c r="J84" s="54" t="str">
        <f>IF(J14="","",J14)</f>
        <v>20. 9. 2019</v>
      </c>
      <c r="K84" s="34"/>
      <c r="L84" s="37"/>
    </row>
    <row r="85" spans="2:65" s="1" customFormat="1" ht="6.95" customHeight="1">
      <c r="B85" s="33"/>
      <c r="C85" s="34"/>
      <c r="D85" s="34"/>
      <c r="E85" s="34"/>
      <c r="F85" s="34"/>
      <c r="G85" s="34"/>
      <c r="H85" s="34"/>
      <c r="I85" s="111"/>
      <c r="J85" s="34"/>
      <c r="K85" s="34"/>
      <c r="L85" s="37"/>
    </row>
    <row r="86" spans="2:65" s="1" customFormat="1" ht="24.95" customHeight="1">
      <c r="B86" s="33"/>
      <c r="C86" s="28" t="s">
        <v>25</v>
      </c>
      <c r="D86" s="34"/>
      <c r="E86" s="34"/>
      <c r="F86" s="26" t="str">
        <f>E17</f>
        <v>obec Velké Přílepy, Pražská 162</v>
      </c>
      <c r="G86" s="34"/>
      <c r="H86" s="34"/>
      <c r="I86" s="112" t="s">
        <v>33</v>
      </c>
      <c r="J86" s="31" t="str">
        <f>E23</f>
        <v>Ing. Zdeněk Fiedler, Ostrá 210, 289 22 Lysá n. L.</v>
      </c>
      <c r="K86" s="34"/>
      <c r="L86" s="37"/>
    </row>
    <row r="87" spans="2:65" s="1" customFormat="1" ht="13.7" customHeight="1">
      <c r="B87" s="33"/>
      <c r="C87" s="28" t="s">
        <v>31</v>
      </c>
      <c r="D87" s="34"/>
      <c r="E87" s="34"/>
      <c r="F87" s="26" t="str">
        <f>IF(E20="","",E20)</f>
        <v>Vyplň údaj</v>
      </c>
      <c r="G87" s="34"/>
      <c r="H87" s="34"/>
      <c r="I87" s="112" t="s">
        <v>37</v>
      </c>
      <c r="J87" s="31" t="str">
        <f>E26</f>
        <v>HADRABA, s.r.o.</v>
      </c>
      <c r="K87" s="34"/>
      <c r="L87" s="37"/>
    </row>
    <row r="88" spans="2:65" s="1" customFormat="1" ht="10.3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65" s="10" customFormat="1" ht="29.25" customHeight="1">
      <c r="B89" s="155"/>
      <c r="C89" s="156" t="s">
        <v>138</v>
      </c>
      <c r="D89" s="157" t="s">
        <v>62</v>
      </c>
      <c r="E89" s="157" t="s">
        <v>58</v>
      </c>
      <c r="F89" s="157" t="s">
        <v>59</v>
      </c>
      <c r="G89" s="157" t="s">
        <v>139</v>
      </c>
      <c r="H89" s="157" t="s">
        <v>140</v>
      </c>
      <c r="I89" s="158" t="s">
        <v>141</v>
      </c>
      <c r="J89" s="157" t="s">
        <v>127</v>
      </c>
      <c r="K89" s="159" t="s">
        <v>142</v>
      </c>
      <c r="L89" s="160"/>
      <c r="M89" s="63" t="s">
        <v>19</v>
      </c>
      <c r="N89" s="64" t="s">
        <v>47</v>
      </c>
      <c r="O89" s="64" t="s">
        <v>143</v>
      </c>
      <c r="P89" s="64" t="s">
        <v>144</v>
      </c>
      <c r="Q89" s="64" t="s">
        <v>145</v>
      </c>
      <c r="R89" s="64" t="s">
        <v>146</v>
      </c>
      <c r="S89" s="64" t="s">
        <v>147</v>
      </c>
      <c r="T89" s="65" t="s">
        <v>148</v>
      </c>
    </row>
    <row r="90" spans="2:65" s="1" customFormat="1" ht="22.9" customHeight="1">
      <c r="B90" s="33"/>
      <c r="C90" s="70" t="s">
        <v>149</v>
      </c>
      <c r="D90" s="34"/>
      <c r="E90" s="34"/>
      <c r="F90" s="34"/>
      <c r="G90" s="34"/>
      <c r="H90" s="34"/>
      <c r="I90" s="111"/>
      <c r="J90" s="161">
        <f>BK90</f>
        <v>0</v>
      </c>
      <c r="K90" s="34"/>
      <c r="L90" s="37"/>
      <c r="M90" s="66"/>
      <c r="N90" s="67"/>
      <c r="O90" s="67"/>
      <c r="P90" s="162">
        <f>P91+P103</f>
        <v>0</v>
      </c>
      <c r="Q90" s="67"/>
      <c r="R90" s="162">
        <f>R91+R103</f>
        <v>108.17382362000001</v>
      </c>
      <c r="S90" s="67"/>
      <c r="T90" s="163">
        <f>T91+T103</f>
        <v>0</v>
      </c>
      <c r="AT90" s="16" t="s">
        <v>76</v>
      </c>
      <c r="AU90" s="16" t="s">
        <v>128</v>
      </c>
      <c r="BK90" s="164">
        <f>BK91+BK103</f>
        <v>0</v>
      </c>
    </row>
    <row r="91" spans="2:65" s="11" customFormat="1" ht="25.9" customHeight="1">
      <c r="B91" s="165"/>
      <c r="C91" s="166"/>
      <c r="D91" s="167" t="s">
        <v>76</v>
      </c>
      <c r="E91" s="168" t="s">
        <v>150</v>
      </c>
      <c r="F91" s="168" t="s">
        <v>151</v>
      </c>
      <c r="G91" s="166"/>
      <c r="H91" s="166"/>
      <c r="I91" s="169"/>
      <c r="J91" s="170">
        <f>BK91</f>
        <v>0</v>
      </c>
      <c r="K91" s="166"/>
      <c r="L91" s="171"/>
      <c r="M91" s="172"/>
      <c r="N91" s="173"/>
      <c r="O91" s="173"/>
      <c r="P91" s="174">
        <f>P92</f>
        <v>0</v>
      </c>
      <c r="Q91" s="173"/>
      <c r="R91" s="174">
        <f>R92</f>
        <v>0</v>
      </c>
      <c r="S91" s="173"/>
      <c r="T91" s="175">
        <f>T92</f>
        <v>0</v>
      </c>
      <c r="AR91" s="176" t="s">
        <v>84</v>
      </c>
      <c r="AT91" s="177" t="s">
        <v>76</v>
      </c>
      <c r="AU91" s="177" t="s">
        <v>77</v>
      </c>
      <c r="AY91" s="176" t="s">
        <v>152</v>
      </c>
      <c r="BK91" s="178">
        <f>BK92</f>
        <v>0</v>
      </c>
    </row>
    <row r="92" spans="2:65" s="11" customFormat="1" ht="22.9" customHeight="1">
      <c r="B92" s="165"/>
      <c r="C92" s="166"/>
      <c r="D92" s="167" t="s">
        <v>76</v>
      </c>
      <c r="E92" s="179" t="s">
        <v>84</v>
      </c>
      <c r="F92" s="179" t="s">
        <v>153</v>
      </c>
      <c r="G92" s="166"/>
      <c r="H92" s="166"/>
      <c r="I92" s="169"/>
      <c r="J92" s="180">
        <f>BK92</f>
        <v>0</v>
      </c>
      <c r="K92" s="166"/>
      <c r="L92" s="171"/>
      <c r="M92" s="172"/>
      <c r="N92" s="173"/>
      <c r="O92" s="173"/>
      <c r="P92" s="174">
        <f>SUM(P93:P102)</f>
        <v>0</v>
      </c>
      <c r="Q92" s="173"/>
      <c r="R92" s="174">
        <f>SUM(R93:R102)</f>
        <v>0</v>
      </c>
      <c r="S92" s="173"/>
      <c r="T92" s="175">
        <f>SUM(T93:T102)</f>
        <v>0</v>
      </c>
      <c r="AR92" s="176" t="s">
        <v>84</v>
      </c>
      <c r="AT92" s="177" t="s">
        <v>76</v>
      </c>
      <c r="AU92" s="177" t="s">
        <v>84</v>
      </c>
      <c r="AY92" s="176" t="s">
        <v>152</v>
      </c>
      <c r="BK92" s="178">
        <f>SUM(BK93:BK102)</f>
        <v>0</v>
      </c>
    </row>
    <row r="93" spans="2:65" s="1" customFormat="1" ht="22.5" customHeight="1">
      <c r="B93" s="33"/>
      <c r="C93" s="181" t="s">
        <v>86</v>
      </c>
      <c r="D93" s="181" t="s">
        <v>154</v>
      </c>
      <c r="E93" s="182" t="s">
        <v>189</v>
      </c>
      <c r="F93" s="183" t="s">
        <v>190</v>
      </c>
      <c r="G93" s="184" t="s">
        <v>181</v>
      </c>
      <c r="H93" s="185">
        <v>52.8</v>
      </c>
      <c r="I93" s="186"/>
      <c r="J93" s="187">
        <f>ROUND(I93*H93,2)</f>
        <v>0</v>
      </c>
      <c r="K93" s="183" t="s">
        <v>158</v>
      </c>
      <c r="L93" s="37"/>
      <c r="M93" s="188" t="s">
        <v>19</v>
      </c>
      <c r="N93" s="189" t="s">
        <v>48</v>
      </c>
      <c r="O93" s="59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16" t="s">
        <v>159</v>
      </c>
      <c r="AT93" s="16" t="s">
        <v>154</v>
      </c>
      <c r="AU93" s="16" t="s">
        <v>86</v>
      </c>
      <c r="AY93" s="16" t="s">
        <v>152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6" t="s">
        <v>84</v>
      </c>
      <c r="BK93" s="192">
        <f>ROUND(I93*H93,2)</f>
        <v>0</v>
      </c>
      <c r="BL93" s="16" t="s">
        <v>159</v>
      </c>
      <c r="BM93" s="16" t="s">
        <v>596</v>
      </c>
    </row>
    <row r="94" spans="2:65" s="1" customFormat="1" ht="16.5" customHeight="1">
      <c r="B94" s="33"/>
      <c r="C94" s="181" t="s">
        <v>163</v>
      </c>
      <c r="D94" s="181" t="s">
        <v>154</v>
      </c>
      <c r="E94" s="182" t="s">
        <v>405</v>
      </c>
      <c r="F94" s="183" t="s">
        <v>406</v>
      </c>
      <c r="G94" s="184" t="s">
        <v>181</v>
      </c>
      <c r="H94" s="185">
        <v>52.8</v>
      </c>
      <c r="I94" s="186"/>
      <c r="J94" s="187">
        <f>ROUND(I94*H94,2)</f>
        <v>0</v>
      </c>
      <c r="K94" s="183" t="s">
        <v>158</v>
      </c>
      <c r="L94" s="37"/>
      <c r="M94" s="188" t="s">
        <v>19</v>
      </c>
      <c r="N94" s="189" t="s">
        <v>48</v>
      </c>
      <c r="O94" s="59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16" t="s">
        <v>159</v>
      </c>
      <c r="AT94" s="16" t="s">
        <v>154</v>
      </c>
      <c r="AU94" s="16" t="s">
        <v>86</v>
      </c>
      <c r="AY94" s="16" t="s">
        <v>152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6" t="s">
        <v>84</v>
      </c>
      <c r="BK94" s="192">
        <f>ROUND(I94*H94,2)</f>
        <v>0</v>
      </c>
      <c r="BL94" s="16" t="s">
        <v>159</v>
      </c>
      <c r="BM94" s="16" t="s">
        <v>597</v>
      </c>
    </row>
    <row r="95" spans="2:65" s="12" customFormat="1" ht="11.25">
      <c r="B95" s="193"/>
      <c r="C95" s="194"/>
      <c r="D95" s="195" t="s">
        <v>161</v>
      </c>
      <c r="E95" s="196" t="s">
        <v>19</v>
      </c>
      <c r="F95" s="197" t="s">
        <v>1031</v>
      </c>
      <c r="G95" s="194"/>
      <c r="H95" s="198">
        <v>52.8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161</v>
      </c>
      <c r="AU95" s="204" t="s">
        <v>86</v>
      </c>
      <c r="AV95" s="12" t="s">
        <v>86</v>
      </c>
      <c r="AW95" s="12" t="s">
        <v>36</v>
      </c>
      <c r="AX95" s="12" t="s">
        <v>84</v>
      </c>
      <c r="AY95" s="204" t="s">
        <v>152</v>
      </c>
    </row>
    <row r="96" spans="2:65" s="1" customFormat="1" ht="16.5" customHeight="1">
      <c r="B96" s="33"/>
      <c r="C96" s="181" t="s">
        <v>159</v>
      </c>
      <c r="D96" s="181" t="s">
        <v>154</v>
      </c>
      <c r="E96" s="182" t="s">
        <v>203</v>
      </c>
      <c r="F96" s="183" t="s">
        <v>204</v>
      </c>
      <c r="G96" s="184" t="s">
        <v>181</v>
      </c>
      <c r="H96" s="185">
        <v>52.8</v>
      </c>
      <c r="I96" s="186"/>
      <c r="J96" s="187">
        <f>ROUND(I96*H96,2)</f>
        <v>0</v>
      </c>
      <c r="K96" s="183" t="s">
        <v>158</v>
      </c>
      <c r="L96" s="37"/>
      <c r="M96" s="188" t="s">
        <v>19</v>
      </c>
      <c r="N96" s="189" t="s">
        <v>48</v>
      </c>
      <c r="O96" s="59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16" t="s">
        <v>159</v>
      </c>
      <c r="AT96" s="16" t="s">
        <v>154</v>
      </c>
      <c r="AU96" s="16" t="s">
        <v>86</v>
      </c>
      <c r="AY96" s="16" t="s">
        <v>152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6" t="s">
        <v>84</v>
      </c>
      <c r="BK96" s="192">
        <f>ROUND(I96*H96,2)</f>
        <v>0</v>
      </c>
      <c r="BL96" s="16" t="s">
        <v>159</v>
      </c>
      <c r="BM96" s="16" t="s">
        <v>599</v>
      </c>
    </row>
    <row r="97" spans="2:65" s="1" customFormat="1" ht="22.5" customHeight="1">
      <c r="B97" s="33"/>
      <c r="C97" s="181" t="s">
        <v>170</v>
      </c>
      <c r="D97" s="181" t="s">
        <v>154</v>
      </c>
      <c r="E97" s="182" t="s">
        <v>207</v>
      </c>
      <c r="F97" s="183" t="s">
        <v>208</v>
      </c>
      <c r="G97" s="184" t="s">
        <v>209</v>
      </c>
      <c r="H97" s="185">
        <v>95.04</v>
      </c>
      <c r="I97" s="186"/>
      <c r="J97" s="187">
        <f>ROUND(I97*H97,2)</f>
        <v>0</v>
      </c>
      <c r="K97" s="183" t="s">
        <v>158</v>
      </c>
      <c r="L97" s="37"/>
      <c r="M97" s="188" t="s">
        <v>19</v>
      </c>
      <c r="N97" s="189" t="s">
        <v>48</v>
      </c>
      <c r="O97" s="59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16" t="s">
        <v>159</v>
      </c>
      <c r="AT97" s="16" t="s">
        <v>154</v>
      </c>
      <c r="AU97" s="16" t="s">
        <v>86</v>
      </c>
      <c r="AY97" s="16" t="s">
        <v>152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6" t="s">
        <v>84</v>
      </c>
      <c r="BK97" s="192">
        <f>ROUND(I97*H97,2)</f>
        <v>0</v>
      </c>
      <c r="BL97" s="16" t="s">
        <v>159</v>
      </c>
      <c r="BM97" s="16" t="s">
        <v>600</v>
      </c>
    </row>
    <row r="98" spans="2:65" s="12" customFormat="1" ht="11.25">
      <c r="B98" s="193"/>
      <c r="C98" s="194"/>
      <c r="D98" s="195" t="s">
        <v>161</v>
      </c>
      <c r="E98" s="194"/>
      <c r="F98" s="197" t="s">
        <v>1032</v>
      </c>
      <c r="G98" s="194"/>
      <c r="H98" s="198">
        <v>95.04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161</v>
      </c>
      <c r="AU98" s="204" t="s">
        <v>86</v>
      </c>
      <c r="AV98" s="12" t="s">
        <v>86</v>
      </c>
      <c r="AW98" s="12" t="s">
        <v>4</v>
      </c>
      <c r="AX98" s="12" t="s">
        <v>84</v>
      </c>
      <c r="AY98" s="204" t="s">
        <v>152</v>
      </c>
    </row>
    <row r="99" spans="2:65" s="1" customFormat="1" ht="22.5" customHeight="1">
      <c r="B99" s="33"/>
      <c r="C99" s="181" t="s">
        <v>184</v>
      </c>
      <c r="D99" s="181" t="s">
        <v>154</v>
      </c>
      <c r="E99" s="182" t="s">
        <v>414</v>
      </c>
      <c r="F99" s="183" t="s">
        <v>415</v>
      </c>
      <c r="G99" s="184" t="s">
        <v>181</v>
      </c>
      <c r="H99" s="185">
        <v>88.2</v>
      </c>
      <c r="I99" s="186"/>
      <c r="J99" s="187">
        <f>ROUND(I99*H99,2)</f>
        <v>0</v>
      </c>
      <c r="K99" s="183" t="s">
        <v>158</v>
      </c>
      <c r="L99" s="37"/>
      <c r="M99" s="188" t="s">
        <v>19</v>
      </c>
      <c r="N99" s="189" t="s">
        <v>48</v>
      </c>
      <c r="O99" s="59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16" t="s">
        <v>159</v>
      </c>
      <c r="AT99" s="16" t="s">
        <v>154</v>
      </c>
      <c r="AU99" s="16" t="s">
        <v>86</v>
      </c>
      <c r="AY99" s="16" t="s">
        <v>152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6" t="s">
        <v>84</v>
      </c>
      <c r="BK99" s="192">
        <f>ROUND(I99*H99,2)</f>
        <v>0</v>
      </c>
      <c r="BL99" s="16" t="s">
        <v>159</v>
      </c>
      <c r="BM99" s="16" t="s">
        <v>602</v>
      </c>
    </row>
    <row r="100" spans="2:65" s="12" customFormat="1" ht="11.25">
      <c r="B100" s="193"/>
      <c r="C100" s="194"/>
      <c r="D100" s="195" t="s">
        <v>161</v>
      </c>
      <c r="E100" s="196" t="s">
        <v>19</v>
      </c>
      <c r="F100" s="197" t="s">
        <v>1033</v>
      </c>
      <c r="G100" s="194"/>
      <c r="H100" s="198">
        <v>141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161</v>
      </c>
      <c r="AU100" s="204" t="s">
        <v>86</v>
      </c>
      <c r="AV100" s="12" t="s">
        <v>86</v>
      </c>
      <c r="AW100" s="12" t="s">
        <v>36</v>
      </c>
      <c r="AX100" s="12" t="s">
        <v>77</v>
      </c>
      <c r="AY100" s="204" t="s">
        <v>152</v>
      </c>
    </row>
    <row r="101" spans="2:65" s="12" customFormat="1" ht="11.25">
      <c r="B101" s="193"/>
      <c r="C101" s="194"/>
      <c r="D101" s="195" t="s">
        <v>161</v>
      </c>
      <c r="E101" s="196" t="s">
        <v>19</v>
      </c>
      <c r="F101" s="197" t="s">
        <v>1034</v>
      </c>
      <c r="G101" s="194"/>
      <c r="H101" s="198">
        <v>-52.8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161</v>
      </c>
      <c r="AU101" s="204" t="s">
        <v>86</v>
      </c>
      <c r="AV101" s="12" t="s">
        <v>86</v>
      </c>
      <c r="AW101" s="12" t="s">
        <v>36</v>
      </c>
      <c r="AX101" s="12" t="s">
        <v>77</v>
      </c>
      <c r="AY101" s="204" t="s">
        <v>152</v>
      </c>
    </row>
    <row r="102" spans="2:65" s="13" customFormat="1" ht="11.25">
      <c r="B102" s="205"/>
      <c r="C102" s="206"/>
      <c r="D102" s="195" t="s">
        <v>161</v>
      </c>
      <c r="E102" s="207" t="s">
        <v>19</v>
      </c>
      <c r="F102" s="208" t="s">
        <v>222</v>
      </c>
      <c r="G102" s="206"/>
      <c r="H102" s="209">
        <v>88.2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161</v>
      </c>
      <c r="AU102" s="215" t="s">
        <v>86</v>
      </c>
      <c r="AV102" s="13" t="s">
        <v>159</v>
      </c>
      <c r="AW102" s="13" t="s">
        <v>36</v>
      </c>
      <c r="AX102" s="13" t="s">
        <v>84</v>
      </c>
      <c r="AY102" s="215" t="s">
        <v>152</v>
      </c>
    </row>
    <row r="103" spans="2:65" s="11" customFormat="1" ht="25.9" customHeight="1">
      <c r="B103" s="165"/>
      <c r="C103" s="166"/>
      <c r="D103" s="167" t="s">
        <v>76</v>
      </c>
      <c r="E103" s="168" t="s">
        <v>230</v>
      </c>
      <c r="F103" s="168" t="s">
        <v>570</v>
      </c>
      <c r="G103" s="166"/>
      <c r="H103" s="166"/>
      <c r="I103" s="169"/>
      <c r="J103" s="170">
        <f>BK103</f>
        <v>0</v>
      </c>
      <c r="K103" s="166"/>
      <c r="L103" s="171"/>
      <c r="M103" s="172"/>
      <c r="N103" s="173"/>
      <c r="O103" s="173"/>
      <c r="P103" s="174">
        <f>P104+P130</f>
        <v>0</v>
      </c>
      <c r="Q103" s="173"/>
      <c r="R103" s="174">
        <f>R104+R130</f>
        <v>108.17382362000001</v>
      </c>
      <c r="S103" s="173"/>
      <c r="T103" s="175">
        <f>T104+T130</f>
        <v>0</v>
      </c>
      <c r="AR103" s="176" t="s">
        <v>163</v>
      </c>
      <c r="AT103" s="177" t="s">
        <v>76</v>
      </c>
      <c r="AU103" s="177" t="s">
        <v>77</v>
      </c>
      <c r="AY103" s="176" t="s">
        <v>152</v>
      </c>
      <c r="BK103" s="178">
        <f>BK104+BK130</f>
        <v>0</v>
      </c>
    </row>
    <row r="104" spans="2:65" s="11" customFormat="1" ht="22.9" customHeight="1">
      <c r="B104" s="165"/>
      <c r="C104" s="166"/>
      <c r="D104" s="167" t="s">
        <v>76</v>
      </c>
      <c r="E104" s="179" t="s">
        <v>571</v>
      </c>
      <c r="F104" s="179" t="s">
        <v>572</v>
      </c>
      <c r="G104" s="166"/>
      <c r="H104" s="166"/>
      <c r="I104" s="169"/>
      <c r="J104" s="180">
        <f>BK104</f>
        <v>0</v>
      </c>
      <c r="K104" s="166"/>
      <c r="L104" s="171"/>
      <c r="M104" s="172"/>
      <c r="N104" s="173"/>
      <c r="O104" s="173"/>
      <c r="P104" s="174">
        <f>SUM(P105:P129)</f>
        <v>0</v>
      </c>
      <c r="Q104" s="173"/>
      <c r="R104" s="174">
        <f>SUM(R105:R129)</f>
        <v>2.0282900000000001</v>
      </c>
      <c r="S104" s="173"/>
      <c r="T104" s="175">
        <f>SUM(T105:T129)</f>
        <v>0</v>
      </c>
      <c r="AR104" s="176" t="s">
        <v>163</v>
      </c>
      <c r="AT104" s="177" t="s">
        <v>76</v>
      </c>
      <c r="AU104" s="177" t="s">
        <v>84</v>
      </c>
      <c r="AY104" s="176" t="s">
        <v>152</v>
      </c>
      <c r="BK104" s="178">
        <f>SUM(BK105:BK129)</f>
        <v>0</v>
      </c>
    </row>
    <row r="105" spans="2:65" s="1" customFormat="1" ht="16.5" customHeight="1">
      <c r="B105" s="33"/>
      <c r="C105" s="181" t="s">
        <v>303</v>
      </c>
      <c r="D105" s="181" t="s">
        <v>154</v>
      </c>
      <c r="E105" s="182" t="s">
        <v>605</v>
      </c>
      <c r="F105" s="183" t="s">
        <v>606</v>
      </c>
      <c r="G105" s="184" t="s">
        <v>291</v>
      </c>
      <c r="H105" s="185">
        <v>18</v>
      </c>
      <c r="I105" s="186"/>
      <c r="J105" s="187">
        <f t="shared" ref="J105:J113" si="0">ROUND(I105*H105,2)</f>
        <v>0</v>
      </c>
      <c r="K105" s="183" t="s">
        <v>158</v>
      </c>
      <c r="L105" s="37"/>
      <c r="M105" s="188" t="s">
        <v>19</v>
      </c>
      <c r="N105" s="189" t="s">
        <v>48</v>
      </c>
      <c r="O105" s="59"/>
      <c r="P105" s="190">
        <f t="shared" ref="P105:P113" si="1">O105*H105</f>
        <v>0</v>
      </c>
      <c r="Q105" s="190">
        <v>0</v>
      </c>
      <c r="R105" s="190">
        <f t="shared" ref="R105:R113" si="2">Q105*H105</f>
        <v>0</v>
      </c>
      <c r="S105" s="190">
        <v>0</v>
      </c>
      <c r="T105" s="191">
        <f t="shared" ref="T105:T113" si="3">S105*H105</f>
        <v>0</v>
      </c>
      <c r="AR105" s="16" t="s">
        <v>576</v>
      </c>
      <c r="AT105" s="16" t="s">
        <v>154</v>
      </c>
      <c r="AU105" s="16" t="s">
        <v>86</v>
      </c>
      <c r="AY105" s="16" t="s">
        <v>152</v>
      </c>
      <c r="BE105" s="192">
        <f t="shared" ref="BE105:BE113" si="4">IF(N105="základní",J105,0)</f>
        <v>0</v>
      </c>
      <c r="BF105" s="192">
        <f t="shared" ref="BF105:BF113" si="5">IF(N105="snížená",J105,0)</f>
        <v>0</v>
      </c>
      <c r="BG105" s="192">
        <f t="shared" ref="BG105:BG113" si="6">IF(N105="zákl. přenesená",J105,0)</f>
        <v>0</v>
      </c>
      <c r="BH105" s="192">
        <f t="shared" ref="BH105:BH113" si="7">IF(N105="sníž. přenesená",J105,0)</f>
        <v>0</v>
      </c>
      <c r="BI105" s="192">
        <f t="shared" ref="BI105:BI113" si="8">IF(N105="nulová",J105,0)</f>
        <v>0</v>
      </c>
      <c r="BJ105" s="16" t="s">
        <v>84</v>
      </c>
      <c r="BK105" s="192">
        <f t="shared" ref="BK105:BK113" si="9">ROUND(I105*H105,2)</f>
        <v>0</v>
      </c>
      <c r="BL105" s="16" t="s">
        <v>576</v>
      </c>
      <c r="BM105" s="16" t="s">
        <v>607</v>
      </c>
    </row>
    <row r="106" spans="2:65" s="1" customFormat="1" ht="22.5" customHeight="1">
      <c r="B106" s="33"/>
      <c r="C106" s="216" t="s">
        <v>307</v>
      </c>
      <c r="D106" s="216" t="s">
        <v>230</v>
      </c>
      <c r="E106" s="217" t="s">
        <v>1035</v>
      </c>
      <c r="F106" s="218" t="s">
        <v>1036</v>
      </c>
      <c r="G106" s="219" t="s">
        <v>291</v>
      </c>
      <c r="H106" s="220">
        <v>18</v>
      </c>
      <c r="I106" s="221"/>
      <c r="J106" s="222">
        <f t="shared" si="0"/>
        <v>0</v>
      </c>
      <c r="K106" s="218" t="s">
        <v>19</v>
      </c>
      <c r="L106" s="223"/>
      <c r="M106" s="224" t="s">
        <v>19</v>
      </c>
      <c r="N106" s="225" t="s">
        <v>48</v>
      </c>
      <c r="O106" s="59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AR106" s="16" t="s">
        <v>610</v>
      </c>
      <c r="AT106" s="16" t="s">
        <v>230</v>
      </c>
      <c r="AU106" s="16" t="s">
        <v>86</v>
      </c>
      <c r="AY106" s="16" t="s">
        <v>152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6" t="s">
        <v>84</v>
      </c>
      <c r="BK106" s="192">
        <f t="shared" si="9"/>
        <v>0</v>
      </c>
      <c r="BL106" s="16" t="s">
        <v>576</v>
      </c>
      <c r="BM106" s="16" t="s">
        <v>1037</v>
      </c>
    </row>
    <row r="107" spans="2:65" s="1" customFormat="1" ht="16.5" customHeight="1">
      <c r="B107" s="33"/>
      <c r="C107" s="181" t="s">
        <v>240</v>
      </c>
      <c r="D107" s="181" t="s">
        <v>154</v>
      </c>
      <c r="E107" s="182" t="s">
        <v>612</v>
      </c>
      <c r="F107" s="183" t="s">
        <v>613</v>
      </c>
      <c r="G107" s="184" t="s">
        <v>291</v>
      </c>
      <c r="H107" s="185">
        <v>15</v>
      </c>
      <c r="I107" s="186"/>
      <c r="J107" s="187">
        <f t="shared" si="0"/>
        <v>0</v>
      </c>
      <c r="K107" s="183" t="s">
        <v>158</v>
      </c>
      <c r="L107" s="37"/>
      <c r="M107" s="188" t="s">
        <v>19</v>
      </c>
      <c r="N107" s="189" t="s">
        <v>48</v>
      </c>
      <c r="O107" s="59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AR107" s="16" t="s">
        <v>576</v>
      </c>
      <c r="AT107" s="16" t="s">
        <v>154</v>
      </c>
      <c r="AU107" s="16" t="s">
        <v>86</v>
      </c>
      <c r="AY107" s="16" t="s">
        <v>152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6" t="s">
        <v>84</v>
      </c>
      <c r="BK107" s="192">
        <f t="shared" si="9"/>
        <v>0</v>
      </c>
      <c r="BL107" s="16" t="s">
        <v>576</v>
      </c>
      <c r="BM107" s="16" t="s">
        <v>614</v>
      </c>
    </row>
    <row r="108" spans="2:65" s="1" customFormat="1" ht="16.5" customHeight="1">
      <c r="B108" s="33"/>
      <c r="C108" s="216" t="s">
        <v>383</v>
      </c>
      <c r="D108" s="216" t="s">
        <v>230</v>
      </c>
      <c r="E108" s="217" t="s">
        <v>615</v>
      </c>
      <c r="F108" s="218" t="s">
        <v>616</v>
      </c>
      <c r="G108" s="219" t="s">
        <v>291</v>
      </c>
      <c r="H108" s="220">
        <v>1</v>
      </c>
      <c r="I108" s="221"/>
      <c r="J108" s="222">
        <f t="shared" si="0"/>
        <v>0</v>
      </c>
      <c r="K108" s="218" t="s">
        <v>19</v>
      </c>
      <c r="L108" s="223"/>
      <c r="M108" s="224" t="s">
        <v>19</v>
      </c>
      <c r="N108" s="225" t="s">
        <v>48</v>
      </c>
      <c r="O108" s="59"/>
      <c r="P108" s="190">
        <f t="shared" si="1"/>
        <v>0</v>
      </c>
      <c r="Q108" s="190">
        <v>0.6</v>
      </c>
      <c r="R108" s="190">
        <f t="shared" si="2"/>
        <v>0.6</v>
      </c>
      <c r="S108" s="190">
        <v>0</v>
      </c>
      <c r="T108" s="191">
        <f t="shared" si="3"/>
        <v>0</v>
      </c>
      <c r="AR108" s="16" t="s">
        <v>610</v>
      </c>
      <c r="AT108" s="16" t="s">
        <v>230</v>
      </c>
      <c r="AU108" s="16" t="s">
        <v>86</v>
      </c>
      <c r="AY108" s="16" t="s">
        <v>152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6" t="s">
        <v>84</v>
      </c>
      <c r="BK108" s="192">
        <f t="shared" si="9"/>
        <v>0</v>
      </c>
      <c r="BL108" s="16" t="s">
        <v>576</v>
      </c>
      <c r="BM108" s="16" t="s">
        <v>1038</v>
      </c>
    </row>
    <row r="109" spans="2:65" s="1" customFormat="1" ht="16.5" customHeight="1">
      <c r="B109" s="33"/>
      <c r="C109" s="216" t="s">
        <v>248</v>
      </c>
      <c r="D109" s="216" t="s">
        <v>230</v>
      </c>
      <c r="E109" s="217" t="s">
        <v>1039</v>
      </c>
      <c r="F109" s="218" t="s">
        <v>1040</v>
      </c>
      <c r="G109" s="219" t="s">
        <v>291</v>
      </c>
      <c r="H109" s="220">
        <v>14</v>
      </c>
      <c r="I109" s="221"/>
      <c r="J109" s="222">
        <f t="shared" si="0"/>
        <v>0</v>
      </c>
      <c r="K109" s="218" t="s">
        <v>19</v>
      </c>
      <c r="L109" s="223"/>
      <c r="M109" s="224" t="s">
        <v>19</v>
      </c>
      <c r="N109" s="225" t="s">
        <v>48</v>
      </c>
      <c r="O109" s="59"/>
      <c r="P109" s="190">
        <f t="shared" si="1"/>
        <v>0</v>
      </c>
      <c r="Q109" s="190">
        <v>4.2000000000000003E-2</v>
      </c>
      <c r="R109" s="190">
        <f t="shared" si="2"/>
        <v>0.58800000000000008</v>
      </c>
      <c r="S109" s="190">
        <v>0</v>
      </c>
      <c r="T109" s="191">
        <f t="shared" si="3"/>
        <v>0</v>
      </c>
      <c r="AR109" s="16" t="s">
        <v>610</v>
      </c>
      <c r="AT109" s="16" t="s">
        <v>230</v>
      </c>
      <c r="AU109" s="16" t="s">
        <v>86</v>
      </c>
      <c r="AY109" s="16" t="s">
        <v>152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6" t="s">
        <v>84</v>
      </c>
      <c r="BK109" s="192">
        <f t="shared" si="9"/>
        <v>0</v>
      </c>
      <c r="BL109" s="16" t="s">
        <v>576</v>
      </c>
      <c r="BM109" s="16" t="s">
        <v>1041</v>
      </c>
    </row>
    <row r="110" spans="2:65" s="1" customFormat="1" ht="16.5" customHeight="1">
      <c r="B110" s="33"/>
      <c r="C110" s="181" t="s">
        <v>288</v>
      </c>
      <c r="D110" s="181" t="s">
        <v>154</v>
      </c>
      <c r="E110" s="182" t="s">
        <v>1042</v>
      </c>
      <c r="F110" s="183" t="s">
        <v>1043</v>
      </c>
      <c r="G110" s="184" t="s">
        <v>291</v>
      </c>
      <c r="H110" s="185">
        <v>2</v>
      </c>
      <c r="I110" s="186"/>
      <c r="J110" s="187">
        <f t="shared" si="0"/>
        <v>0</v>
      </c>
      <c r="K110" s="183" t="s">
        <v>158</v>
      </c>
      <c r="L110" s="37"/>
      <c r="M110" s="188" t="s">
        <v>19</v>
      </c>
      <c r="N110" s="189" t="s">
        <v>48</v>
      </c>
      <c r="O110" s="59"/>
      <c r="P110" s="190">
        <f t="shared" si="1"/>
        <v>0</v>
      </c>
      <c r="Q110" s="190">
        <v>0</v>
      </c>
      <c r="R110" s="190">
        <f t="shared" si="2"/>
        <v>0</v>
      </c>
      <c r="S110" s="190">
        <v>0</v>
      </c>
      <c r="T110" s="191">
        <f t="shared" si="3"/>
        <v>0</v>
      </c>
      <c r="AR110" s="16" t="s">
        <v>576</v>
      </c>
      <c r="AT110" s="16" t="s">
        <v>154</v>
      </c>
      <c r="AU110" s="16" t="s">
        <v>86</v>
      </c>
      <c r="AY110" s="16" t="s">
        <v>152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6" t="s">
        <v>84</v>
      </c>
      <c r="BK110" s="192">
        <f t="shared" si="9"/>
        <v>0</v>
      </c>
      <c r="BL110" s="16" t="s">
        <v>576</v>
      </c>
      <c r="BM110" s="16" t="s">
        <v>1044</v>
      </c>
    </row>
    <row r="111" spans="2:65" s="1" customFormat="1" ht="16.5" customHeight="1">
      <c r="B111" s="33"/>
      <c r="C111" s="216" t="s">
        <v>319</v>
      </c>
      <c r="D111" s="216" t="s">
        <v>230</v>
      </c>
      <c r="E111" s="217" t="s">
        <v>1045</v>
      </c>
      <c r="F111" s="218" t="s">
        <v>1046</v>
      </c>
      <c r="G111" s="219" t="s">
        <v>291</v>
      </c>
      <c r="H111" s="220">
        <v>2</v>
      </c>
      <c r="I111" s="221"/>
      <c r="J111" s="222">
        <f t="shared" si="0"/>
        <v>0</v>
      </c>
      <c r="K111" s="218" t="s">
        <v>19</v>
      </c>
      <c r="L111" s="223"/>
      <c r="M111" s="224" t="s">
        <v>19</v>
      </c>
      <c r="N111" s="225" t="s">
        <v>48</v>
      </c>
      <c r="O111" s="59"/>
      <c r="P111" s="190">
        <f t="shared" si="1"/>
        <v>0</v>
      </c>
      <c r="Q111" s="190">
        <v>0</v>
      </c>
      <c r="R111" s="190">
        <f t="shared" si="2"/>
        <v>0</v>
      </c>
      <c r="S111" s="190">
        <v>0</v>
      </c>
      <c r="T111" s="191">
        <f t="shared" si="3"/>
        <v>0</v>
      </c>
      <c r="AR111" s="16" t="s">
        <v>610</v>
      </c>
      <c r="AT111" s="16" t="s">
        <v>230</v>
      </c>
      <c r="AU111" s="16" t="s">
        <v>86</v>
      </c>
      <c r="AY111" s="16" t="s">
        <v>152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6" t="s">
        <v>84</v>
      </c>
      <c r="BK111" s="192">
        <f t="shared" si="9"/>
        <v>0</v>
      </c>
      <c r="BL111" s="16" t="s">
        <v>576</v>
      </c>
      <c r="BM111" s="16" t="s">
        <v>1047</v>
      </c>
    </row>
    <row r="112" spans="2:65" s="1" customFormat="1" ht="22.5" customHeight="1">
      <c r="B112" s="33"/>
      <c r="C112" s="181" t="s">
        <v>311</v>
      </c>
      <c r="D112" s="181" t="s">
        <v>154</v>
      </c>
      <c r="E112" s="182" t="s">
        <v>618</v>
      </c>
      <c r="F112" s="183" t="s">
        <v>619</v>
      </c>
      <c r="G112" s="184" t="s">
        <v>176</v>
      </c>
      <c r="H112" s="185">
        <v>564</v>
      </c>
      <c r="I112" s="186"/>
      <c r="J112" s="187">
        <f t="shared" si="0"/>
        <v>0</v>
      </c>
      <c r="K112" s="183" t="s">
        <v>158</v>
      </c>
      <c r="L112" s="37"/>
      <c r="M112" s="188" t="s">
        <v>19</v>
      </c>
      <c r="N112" s="189" t="s">
        <v>48</v>
      </c>
      <c r="O112" s="59"/>
      <c r="P112" s="190">
        <f t="shared" si="1"/>
        <v>0</v>
      </c>
      <c r="Q112" s="190">
        <v>0</v>
      </c>
      <c r="R112" s="190">
        <f t="shared" si="2"/>
        <v>0</v>
      </c>
      <c r="S112" s="190">
        <v>0</v>
      </c>
      <c r="T112" s="191">
        <f t="shared" si="3"/>
        <v>0</v>
      </c>
      <c r="AR112" s="16" t="s">
        <v>576</v>
      </c>
      <c r="AT112" s="16" t="s">
        <v>154</v>
      </c>
      <c r="AU112" s="16" t="s">
        <v>86</v>
      </c>
      <c r="AY112" s="16" t="s">
        <v>152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6" t="s">
        <v>84</v>
      </c>
      <c r="BK112" s="192">
        <f t="shared" si="9"/>
        <v>0</v>
      </c>
      <c r="BL112" s="16" t="s">
        <v>576</v>
      </c>
      <c r="BM112" s="16" t="s">
        <v>620</v>
      </c>
    </row>
    <row r="113" spans="2:65" s="1" customFormat="1" ht="16.5" customHeight="1">
      <c r="B113" s="33"/>
      <c r="C113" s="216" t="s">
        <v>315</v>
      </c>
      <c r="D113" s="216" t="s">
        <v>230</v>
      </c>
      <c r="E113" s="217" t="s">
        <v>622</v>
      </c>
      <c r="F113" s="218" t="s">
        <v>623</v>
      </c>
      <c r="G113" s="219" t="s">
        <v>176</v>
      </c>
      <c r="H113" s="220">
        <v>564</v>
      </c>
      <c r="I113" s="221"/>
      <c r="J113" s="222">
        <f t="shared" si="0"/>
        <v>0</v>
      </c>
      <c r="K113" s="218" t="s">
        <v>158</v>
      </c>
      <c r="L113" s="223"/>
      <c r="M113" s="224" t="s">
        <v>19</v>
      </c>
      <c r="N113" s="225" t="s">
        <v>48</v>
      </c>
      <c r="O113" s="59"/>
      <c r="P113" s="190">
        <f t="shared" si="1"/>
        <v>0</v>
      </c>
      <c r="Q113" s="190">
        <v>6.3000000000000003E-4</v>
      </c>
      <c r="R113" s="190">
        <f t="shared" si="2"/>
        <v>0.35532000000000002</v>
      </c>
      <c r="S113" s="190">
        <v>0</v>
      </c>
      <c r="T113" s="191">
        <f t="shared" si="3"/>
        <v>0</v>
      </c>
      <c r="AR113" s="16" t="s">
        <v>624</v>
      </c>
      <c r="AT113" s="16" t="s">
        <v>230</v>
      </c>
      <c r="AU113" s="16" t="s">
        <v>86</v>
      </c>
      <c r="AY113" s="16" t="s">
        <v>152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6" t="s">
        <v>84</v>
      </c>
      <c r="BK113" s="192">
        <f t="shared" si="9"/>
        <v>0</v>
      </c>
      <c r="BL113" s="16" t="s">
        <v>624</v>
      </c>
      <c r="BM113" s="16" t="s">
        <v>625</v>
      </c>
    </row>
    <row r="114" spans="2:65" s="12" customFormat="1" ht="11.25">
      <c r="B114" s="193"/>
      <c r="C114" s="194"/>
      <c r="D114" s="195" t="s">
        <v>161</v>
      </c>
      <c r="E114" s="196" t="s">
        <v>19</v>
      </c>
      <c r="F114" s="197" t="s">
        <v>1048</v>
      </c>
      <c r="G114" s="194"/>
      <c r="H114" s="198">
        <v>564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161</v>
      </c>
      <c r="AU114" s="204" t="s">
        <v>86</v>
      </c>
      <c r="AV114" s="12" t="s">
        <v>86</v>
      </c>
      <c r="AW114" s="12" t="s">
        <v>36</v>
      </c>
      <c r="AX114" s="12" t="s">
        <v>84</v>
      </c>
      <c r="AY114" s="204" t="s">
        <v>152</v>
      </c>
    </row>
    <row r="115" spans="2:65" s="1" customFormat="1" ht="16.5" customHeight="1">
      <c r="B115" s="33"/>
      <c r="C115" s="181" t="s">
        <v>197</v>
      </c>
      <c r="D115" s="181" t="s">
        <v>154</v>
      </c>
      <c r="E115" s="182" t="s">
        <v>626</v>
      </c>
      <c r="F115" s="183" t="s">
        <v>627</v>
      </c>
      <c r="G115" s="184" t="s">
        <v>291</v>
      </c>
      <c r="H115" s="185">
        <v>17</v>
      </c>
      <c r="I115" s="186"/>
      <c r="J115" s="187">
        <f t="shared" ref="J115:J129" si="10">ROUND(I115*H115,2)</f>
        <v>0</v>
      </c>
      <c r="K115" s="183" t="s">
        <v>158</v>
      </c>
      <c r="L115" s="37"/>
      <c r="M115" s="188" t="s">
        <v>19</v>
      </c>
      <c r="N115" s="189" t="s">
        <v>48</v>
      </c>
      <c r="O115" s="59"/>
      <c r="P115" s="190">
        <f t="shared" ref="P115:P129" si="11">O115*H115</f>
        <v>0</v>
      </c>
      <c r="Q115" s="190">
        <v>0</v>
      </c>
      <c r="R115" s="190">
        <f t="shared" ref="R115:R129" si="12">Q115*H115</f>
        <v>0</v>
      </c>
      <c r="S115" s="190">
        <v>0</v>
      </c>
      <c r="T115" s="191">
        <f t="shared" ref="T115:T129" si="13">S115*H115</f>
        <v>0</v>
      </c>
      <c r="AR115" s="16" t="s">
        <v>576</v>
      </c>
      <c r="AT115" s="16" t="s">
        <v>154</v>
      </c>
      <c r="AU115" s="16" t="s">
        <v>86</v>
      </c>
      <c r="AY115" s="16" t="s">
        <v>152</v>
      </c>
      <c r="BE115" s="192">
        <f t="shared" ref="BE115:BE129" si="14">IF(N115="základní",J115,0)</f>
        <v>0</v>
      </c>
      <c r="BF115" s="192">
        <f t="shared" ref="BF115:BF129" si="15">IF(N115="snížená",J115,0)</f>
        <v>0</v>
      </c>
      <c r="BG115" s="192">
        <f t="shared" ref="BG115:BG129" si="16">IF(N115="zákl. přenesená",J115,0)</f>
        <v>0</v>
      </c>
      <c r="BH115" s="192">
        <f t="shared" ref="BH115:BH129" si="17">IF(N115="sníž. přenesená",J115,0)</f>
        <v>0</v>
      </c>
      <c r="BI115" s="192">
        <f t="shared" ref="BI115:BI129" si="18">IF(N115="nulová",J115,0)</f>
        <v>0</v>
      </c>
      <c r="BJ115" s="16" t="s">
        <v>84</v>
      </c>
      <c r="BK115" s="192">
        <f t="shared" ref="BK115:BK129" si="19">ROUND(I115*H115,2)</f>
        <v>0</v>
      </c>
      <c r="BL115" s="16" t="s">
        <v>576</v>
      </c>
      <c r="BM115" s="16" t="s">
        <v>628</v>
      </c>
    </row>
    <row r="116" spans="2:65" s="1" customFormat="1" ht="16.5" customHeight="1">
      <c r="B116" s="33"/>
      <c r="C116" s="216" t="s">
        <v>256</v>
      </c>
      <c r="D116" s="216" t="s">
        <v>230</v>
      </c>
      <c r="E116" s="217" t="s">
        <v>1049</v>
      </c>
      <c r="F116" s="218" t="s">
        <v>1050</v>
      </c>
      <c r="G116" s="219" t="s">
        <v>291</v>
      </c>
      <c r="H116" s="220">
        <v>14</v>
      </c>
      <c r="I116" s="221"/>
      <c r="J116" s="222">
        <f t="shared" si="10"/>
        <v>0</v>
      </c>
      <c r="K116" s="218" t="s">
        <v>19</v>
      </c>
      <c r="L116" s="223"/>
      <c r="M116" s="224" t="s">
        <v>19</v>
      </c>
      <c r="N116" s="225" t="s">
        <v>48</v>
      </c>
      <c r="O116" s="59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AR116" s="16" t="s">
        <v>610</v>
      </c>
      <c r="AT116" s="16" t="s">
        <v>230</v>
      </c>
      <c r="AU116" s="16" t="s">
        <v>86</v>
      </c>
      <c r="AY116" s="16" t="s">
        <v>152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6" t="s">
        <v>84</v>
      </c>
      <c r="BK116" s="192">
        <f t="shared" si="19"/>
        <v>0</v>
      </c>
      <c r="BL116" s="16" t="s">
        <v>576</v>
      </c>
      <c r="BM116" s="16" t="s">
        <v>1051</v>
      </c>
    </row>
    <row r="117" spans="2:65" s="1" customFormat="1" ht="16.5" customHeight="1">
      <c r="B117" s="33"/>
      <c r="C117" s="216" t="s">
        <v>252</v>
      </c>
      <c r="D117" s="216" t="s">
        <v>230</v>
      </c>
      <c r="E117" s="217" t="s">
        <v>1052</v>
      </c>
      <c r="F117" s="218" t="s">
        <v>1053</v>
      </c>
      <c r="G117" s="219" t="s">
        <v>291</v>
      </c>
      <c r="H117" s="220">
        <v>1</v>
      </c>
      <c r="I117" s="221"/>
      <c r="J117" s="222">
        <f t="shared" si="10"/>
        <v>0</v>
      </c>
      <c r="K117" s="218" t="s">
        <v>19</v>
      </c>
      <c r="L117" s="223"/>
      <c r="M117" s="224" t="s">
        <v>19</v>
      </c>
      <c r="N117" s="225" t="s">
        <v>48</v>
      </c>
      <c r="O117" s="59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AR117" s="16" t="s">
        <v>610</v>
      </c>
      <c r="AT117" s="16" t="s">
        <v>230</v>
      </c>
      <c r="AU117" s="16" t="s">
        <v>86</v>
      </c>
      <c r="AY117" s="16" t="s">
        <v>152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6" t="s">
        <v>84</v>
      </c>
      <c r="BK117" s="192">
        <f t="shared" si="19"/>
        <v>0</v>
      </c>
      <c r="BL117" s="16" t="s">
        <v>576</v>
      </c>
      <c r="BM117" s="16" t="s">
        <v>1054</v>
      </c>
    </row>
    <row r="118" spans="2:65" s="1" customFormat="1" ht="16.5" customHeight="1">
      <c r="B118" s="33"/>
      <c r="C118" s="216" t="s">
        <v>323</v>
      </c>
      <c r="D118" s="216" t="s">
        <v>230</v>
      </c>
      <c r="E118" s="217" t="s">
        <v>1055</v>
      </c>
      <c r="F118" s="218" t="s">
        <v>1056</v>
      </c>
      <c r="G118" s="219" t="s">
        <v>291</v>
      </c>
      <c r="H118" s="220">
        <v>1</v>
      </c>
      <c r="I118" s="221"/>
      <c r="J118" s="222">
        <f t="shared" si="10"/>
        <v>0</v>
      </c>
      <c r="K118" s="218" t="s">
        <v>19</v>
      </c>
      <c r="L118" s="223"/>
      <c r="M118" s="224" t="s">
        <v>19</v>
      </c>
      <c r="N118" s="225" t="s">
        <v>48</v>
      </c>
      <c r="O118" s="59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AR118" s="16" t="s">
        <v>610</v>
      </c>
      <c r="AT118" s="16" t="s">
        <v>230</v>
      </c>
      <c r="AU118" s="16" t="s">
        <v>86</v>
      </c>
      <c r="AY118" s="16" t="s">
        <v>152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6" t="s">
        <v>84</v>
      </c>
      <c r="BK118" s="192">
        <f t="shared" si="19"/>
        <v>0</v>
      </c>
      <c r="BL118" s="16" t="s">
        <v>576</v>
      </c>
      <c r="BM118" s="16" t="s">
        <v>1057</v>
      </c>
    </row>
    <row r="119" spans="2:65" s="1" customFormat="1" ht="16.5" customHeight="1">
      <c r="B119" s="33"/>
      <c r="C119" s="181" t="s">
        <v>7</v>
      </c>
      <c r="D119" s="181" t="s">
        <v>154</v>
      </c>
      <c r="E119" s="182" t="s">
        <v>632</v>
      </c>
      <c r="F119" s="183" t="s">
        <v>633</v>
      </c>
      <c r="G119" s="184" t="s">
        <v>291</v>
      </c>
      <c r="H119" s="185">
        <v>18</v>
      </c>
      <c r="I119" s="186"/>
      <c r="J119" s="187">
        <f t="shared" si="10"/>
        <v>0</v>
      </c>
      <c r="K119" s="183" t="s">
        <v>158</v>
      </c>
      <c r="L119" s="37"/>
      <c r="M119" s="188" t="s">
        <v>19</v>
      </c>
      <c r="N119" s="189" t="s">
        <v>48</v>
      </c>
      <c r="O119" s="59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AR119" s="16" t="s">
        <v>576</v>
      </c>
      <c r="AT119" s="16" t="s">
        <v>154</v>
      </c>
      <c r="AU119" s="16" t="s">
        <v>86</v>
      </c>
      <c r="AY119" s="16" t="s">
        <v>152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6" t="s">
        <v>84</v>
      </c>
      <c r="BK119" s="192">
        <f t="shared" si="19"/>
        <v>0</v>
      </c>
      <c r="BL119" s="16" t="s">
        <v>576</v>
      </c>
      <c r="BM119" s="16" t="s">
        <v>634</v>
      </c>
    </row>
    <row r="120" spans="2:65" s="1" customFormat="1" ht="16.5" customHeight="1">
      <c r="B120" s="33"/>
      <c r="C120" s="216" t="s">
        <v>236</v>
      </c>
      <c r="D120" s="216" t="s">
        <v>230</v>
      </c>
      <c r="E120" s="217" t="s">
        <v>635</v>
      </c>
      <c r="F120" s="218" t="s">
        <v>636</v>
      </c>
      <c r="G120" s="219" t="s">
        <v>575</v>
      </c>
      <c r="H120" s="220">
        <v>18</v>
      </c>
      <c r="I120" s="221"/>
      <c r="J120" s="222">
        <f t="shared" si="10"/>
        <v>0</v>
      </c>
      <c r="K120" s="218" t="s">
        <v>19</v>
      </c>
      <c r="L120" s="223"/>
      <c r="M120" s="224" t="s">
        <v>19</v>
      </c>
      <c r="N120" s="225" t="s">
        <v>48</v>
      </c>
      <c r="O120" s="59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AR120" s="16" t="s">
        <v>610</v>
      </c>
      <c r="AT120" s="16" t="s">
        <v>230</v>
      </c>
      <c r="AU120" s="16" t="s">
        <v>86</v>
      </c>
      <c r="AY120" s="16" t="s">
        <v>152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6" t="s">
        <v>84</v>
      </c>
      <c r="BK120" s="192">
        <f t="shared" si="19"/>
        <v>0</v>
      </c>
      <c r="BL120" s="16" t="s">
        <v>576</v>
      </c>
      <c r="BM120" s="16" t="s">
        <v>637</v>
      </c>
    </row>
    <row r="121" spans="2:65" s="1" customFormat="1" ht="22.5" customHeight="1">
      <c r="B121" s="33"/>
      <c r="C121" s="181" t="s">
        <v>277</v>
      </c>
      <c r="D121" s="181" t="s">
        <v>154</v>
      </c>
      <c r="E121" s="182" t="s">
        <v>638</v>
      </c>
      <c r="F121" s="183" t="s">
        <v>639</v>
      </c>
      <c r="G121" s="184" t="s">
        <v>176</v>
      </c>
      <c r="H121" s="185">
        <v>420</v>
      </c>
      <c r="I121" s="186"/>
      <c r="J121" s="187">
        <f t="shared" si="10"/>
        <v>0</v>
      </c>
      <c r="K121" s="183" t="s">
        <v>158</v>
      </c>
      <c r="L121" s="37"/>
      <c r="M121" s="188" t="s">
        <v>19</v>
      </c>
      <c r="N121" s="189" t="s">
        <v>48</v>
      </c>
      <c r="O121" s="59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AR121" s="16" t="s">
        <v>576</v>
      </c>
      <c r="AT121" s="16" t="s">
        <v>154</v>
      </c>
      <c r="AU121" s="16" t="s">
        <v>86</v>
      </c>
      <c r="AY121" s="16" t="s">
        <v>152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6" t="s">
        <v>84</v>
      </c>
      <c r="BK121" s="192">
        <f t="shared" si="19"/>
        <v>0</v>
      </c>
      <c r="BL121" s="16" t="s">
        <v>576</v>
      </c>
      <c r="BM121" s="16" t="s">
        <v>640</v>
      </c>
    </row>
    <row r="122" spans="2:65" s="1" customFormat="1" ht="16.5" customHeight="1">
      <c r="B122" s="33"/>
      <c r="C122" s="216" t="s">
        <v>281</v>
      </c>
      <c r="D122" s="216" t="s">
        <v>230</v>
      </c>
      <c r="E122" s="217" t="s">
        <v>641</v>
      </c>
      <c r="F122" s="218" t="s">
        <v>642</v>
      </c>
      <c r="G122" s="219" t="s">
        <v>643</v>
      </c>
      <c r="H122" s="220">
        <v>420</v>
      </c>
      <c r="I122" s="221"/>
      <c r="J122" s="222">
        <f t="shared" si="10"/>
        <v>0</v>
      </c>
      <c r="K122" s="218" t="s">
        <v>158</v>
      </c>
      <c r="L122" s="223"/>
      <c r="M122" s="224" t="s">
        <v>19</v>
      </c>
      <c r="N122" s="225" t="s">
        <v>48</v>
      </c>
      <c r="O122" s="59"/>
      <c r="P122" s="190">
        <f t="shared" si="11"/>
        <v>0</v>
      </c>
      <c r="Q122" s="190">
        <v>1E-3</v>
      </c>
      <c r="R122" s="190">
        <f t="shared" si="12"/>
        <v>0.42</v>
      </c>
      <c r="S122" s="190">
        <v>0</v>
      </c>
      <c r="T122" s="191">
        <f t="shared" si="13"/>
        <v>0</v>
      </c>
      <c r="AR122" s="16" t="s">
        <v>624</v>
      </c>
      <c r="AT122" s="16" t="s">
        <v>230</v>
      </c>
      <c r="AU122" s="16" t="s">
        <v>86</v>
      </c>
      <c r="AY122" s="16" t="s">
        <v>152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6" t="s">
        <v>84</v>
      </c>
      <c r="BK122" s="192">
        <f t="shared" si="19"/>
        <v>0</v>
      </c>
      <c r="BL122" s="16" t="s">
        <v>624</v>
      </c>
      <c r="BM122" s="16" t="s">
        <v>644</v>
      </c>
    </row>
    <row r="123" spans="2:65" s="1" customFormat="1" ht="16.5" customHeight="1">
      <c r="B123" s="33"/>
      <c r="C123" s="216" t="s">
        <v>285</v>
      </c>
      <c r="D123" s="216" t="s">
        <v>230</v>
      </c>
      <c r="E123" s="217" t="s">
        <v>645</v>
      </c>
      <c r="F123" s="218" t="s">
        <v>646</v>
      </c>
      <c r="G123" s="219" t="s">
        <v>643</v>
      </c>
      <c r="H123" s="220">
        <v>18</v>
      </c>
      <c r="I123" s="221"/>
      <c r="J123" s="222">
        <f t="shared" si="10"/>
        <v>0</v>
      </c>
      <c r="K123" s="218" t="s">
        <v>158</v>
      </c>
      <c r="L123" s="223"/>
      <c r="M123" s="224" t="s">
        <v>19</v>
      </c>
      <c r="N123" s="225" t="s">
        <v>48</v>
      </c>
      <c r="O123" s="59"/>
      <c r="P123" s="190">
        <f t="shared" si="11"/>
        <v>0</v>
      </c>
      <c r="Q123" s="190">
        <v>1E-3</v>
      </c>
      <c r="R123" s="190">
        <f t="shared" si="12"/>
        <v>1.8000000000000002E-2</v>
      </c>
      <c r="S123" s="190">
        <v>0</v>
      </c>
      <c r="T123" s="191">
        <f t="shared" si="13"/>
        <v>0</v>
      </c>
      <c r="AR123" s="16" t="s">
        <v>624</v>
      </c>
      <c r="AT123" s="16" t="s">
        <v>230</v>
      </c>
      <c r="AU123" s="16" t="s">
        <v>86</v>
      </c>
      <c r="AY123" s="16" t="s">
        <v>152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6" t="s">
        <v>84</v>
      </c>
      <c r="BK123" s="192">
        <f t="shared" si="19"/>
        <v>0</v>
      </c>
      <c r="BL123" s="16" t="s">
        <v>624</v>
      </c>
      <c r="BM123" s="16" t="s">
        <v>647</v>
      </c>
    </row>
    <row r="124" spans="2:65" s="1" customFormat="1" ht="16.5" customHeight="1">
      <c r="B124" s="33"/>
      <c r="C124" s="216" t="s">
        <v>327</v>
      </c>
      <c r="D124" s="216" t="s">
        <v>230</v>
      </c>
      <c r="E124" s="217" t="s">
        <v>648</v>
      </c>
      <c r="F124" s="218" t="s">
        <v>649</v>
      </c>
      <c r="G124" s="219" t="s">
        <v>291</v>
      </c>
      <c r="H124" s="220">
        <v>18</v>
      </c>
      <c r="I124" s="221"/>
      <c r="J124" s="222">
        <f t="shared" si="10"/>
        <v>0</v>
      </c>
      <c r="K124" s="218" t="s">
        <v>158</v>
      </c>
      <c r="L124" s="223"/>
      <c r="M124" s="224" t="s">
        <v>19</v>
      </c>
      <c r="N124" s="225" t="s">
        <v>48</v>
      </c>
      <c r="O124" s="59"/>
      <c r="P124" s="190">
        <f t="shared" si="11"/>
        <v>0</v>
      </c>
      <c r="Q124" s="190">
        <v>4.2999999999999999E-4</v>
      </c>
      <c r="R124" s="190">
        <f t="shared" si="12"/>
        <v>7.7399999999999995E-3</v>
      </c>
      <c r="S124" s="190">
        <v>0</v>
      </c>
      <c r="T124" s="191">
        <f t="shared" si="13"/>
        <v>0</v>
      </c>
      <c r="AR124" s="16" t="s">
        <v>624</v>
      </c>
      <c r="AT124" s="16" t="s">
        <v>230</v>
      </c>
      <c r="AU124" s="16" t="s">
        <v>86</v>
      </c>
      <c r="AY124" s="16" t="s">
        <v>152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6" t="s">
        <v>84</v>
      </c>
      <c r="BK124" s="192">
        <f t="shared" si="19"/>
        <v>0</v>
      </c>
      <c r="BL124" s="16" t="s">
        <v>624</v>
      </c>
      <c r="BM124" s="16" t="s">
        <v>1058</v>
      </c>
    </row>
    <row r="125" spans="2:65" s="1" customFormat="1" ht="16.5" customHeight="1">
      <c r="B125" s="33"/>
      <c r="C125" s="216" t="s">
        <v>436</v>
      </c>
      <c r="D125" s="216" t="s">
        <v>230</v>
      </c>
      <c r="E125" s="217" t="s">
        <v>651</v>
      </c>
      <c r="F125" s="218" t="s">
        <v>652</v>
      </c>
      <c r="G125" s="219" t="s">
        <v>291</v>
      </c>
      <c r="H125" s="220">
        <v>10</v>
      </c>
      <c r="I125" s="221"/>
      <c r="J125" s="222">
        <f t="shared" si="10"/>
        <v>0</v>
      </c>
      <c r="K125" s="218" t="s">
        <v>158</v>
      </c>
      <c r="L125" s="223"/>
      <c r="M125" s="224" t="s">
        <v>19</v>
      </c>
      <c r="N125" s="225" t="s">
        <v>48</v>
      </c>
      <c r="O125" s="59"/>
      <c r="P125" s="190">
        <f t="shared" si="11"/>
        <v>0</v>
      </c>
      <c r="Q125" s="190">
        <v>2.5999999999999998E-4</v>
      </c>
      <c r="R125" s="190">
        <f t="shared" si="12"/>
        <v>2.5999999999999999E-3</v>
      </c>
      <c r="S125" s="190">
        <v>0</v>
      </c>
      <c r="T125" s="191">
        <f t="shared" si="13"/>
        <v>0</v>
      </c>
      <c r="AR125" s="16" t="s">
        <v>624</v>
      </c>
      <c r="AT125" s="16" t="s">
        <v>230</v>
      </c>
      <c r="AU125" s="16" t="s">
        <v>86</v>
      </c>
      <c r="AY125" s="16" t="s">
        <v>152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6" t="s">
        <v>84</v>
      </c>
      <c r="BK125" s="192">
        <f t="shared" si="19"/>
        <v>0</v>
      </c>
      <c r="BL125" s="16" t="s">
        <v>624</v>
      </c>
      <c r="BM125" s="16" t="s">
        <v>1059</v>
      </c>
    </row>
    <row r="126" spans="2:65" s="1" customFormat="1" ht="16.5" customHeight="1">
      <c r="B126" s="33"/>
      <c r="C126" s="216" t="s">
        <v>438</v>
      </c>
      <c r="D126" s="216" t="s">
        <v>230</v>
      </c>
      <c r="E126" s="217" t="s">
        <v>654</v>
      </c>
      <c r="F126" s="218" t="s">
        <v>655</v>
      </c>
      <c r="G126" s="219" t="s">
        <v>291</v>
      </c>
      <c r="H126" s="220">
        <v>18</v>
      </c>
      <c r="I126" s="221"/>
      <c r="J126" s="222">
        <f t="shared" si="10"/>
        <v>0</v>
      </c>
      <c r="K126" s="218" t="s">
        <v>158</v>
      </c>
      <c r="L126" s="223"/>
      <c r="M126" s="224" t="s">
        <v>19</v>
      </c>
      <c r="N126" s="225" t="s">
        <v>48</v>
      </c>
      <c r="O126" s="59"/>
      <c r="P126" s="190">
        <f t="shared" si="11"/>
        <v>0</v>
      </c>
      <c r="Q126" s="190">
        <v>1.6000000000000001E-4</v>
      </c>
      <c r="R126" s="190">
        <f t="shared" si="12"/>
        <v>2.8800000000000002E-3</v>
      </c>
      <c r="S126" s="190">
        <v>0</v>
      </c>
      <c r="T126" s="191">
        <f t="shared" si="13"/>
        <v>0</v>
      </c>
      <c r="AR126" s="16" t="s">
        <v>624</v>
      </c>
      <c r="AT126" s="16" t="s">
        <v>230</v>
      </c>
      <c r="AU126" s="16" t="s">
        <v>86</v>
      </c>
      <c r="AY126" s="16" t="s">
        <v>152</v>
      </c>
      <c r="BE126" s="192">
        <f t="shared" si="14"/>
        <v>0</v>
      </c>
      <c r="BF126" s="192">
        <f t="shared" si="15"/>
        <v>0</v>
      </c>
      <c r="BG126" s="192">
        <f t="shared" si="16"/>
        <v>0</v>
      </c>
      <c r="BH126" s="192">
        <f t="shared" si="17"/>
        <v>0</v>
      </c>
      <c r="BI126" s="192">
        <f t="shared" si="18"/>
        <v>0</v>
      </c>
      <c r="BJ126" s="16" t="s">
        <v>84</v>
      </c>
      <c r="BK126" s="192">
        <f t="shared" si="19"/>
        <v>0</v>
      </c>
      <c r="BL126" s="16" t="s">
        <v>624</v>
      </c>
      <c r="BM126" s="16" t="s">
        <v>1060</v>
      </c>
    </row>
    <row r="127" spans="2:65" s="1" customFormat="1" ht="16.5" customHeight="1">
      <c r="B127" s="33"/>
      <c r="C127" s="181" t="s">
        <v>387</v>
      </c>
      <c r="D127" s="181" t="s">
        <v>154</v>
      </c>
      <c r="E127" s="182" t="s">
        <v>657</v>
      </c>
      <c r="F127" s="183" t="s">
        <v>382</v>
      </c>
      <c r="G127" s="184" t="s">
        <v>575</v>
      </c>
      <c r="H127" s="185">
        <v>1</v>
      </c>
      <c r="I127" s="186"/>
      <c r="J127" s="187">
        <f t="shared" si="10"/>
        <v>0</v>
      </c>
      <c r="K127" s="183" t="s">
        <v>19</v>
      </c>
      <c r="L127" s="37"/>
      <c r="M127" s="188" t="s">
        <v>19</v>
      </c>
      <c r="N127" s="189" t="s">
        <v>48</v>
      </c>
      <c r="O127" s="59"/>
      <c r="P127" s="190">
        <f t="shared" si="11"/>
        <v>0</v>
      </c>
      <c r="Q127" s="190">
        <v>0</v>
      </c>
      <c r="R127" s="190">
        <f t="shared" si="12"/>
        <v>0</v>
      </c>
      <c r="S127" s="190">
        <v>0</v>
      </c>
      <c r="T127" s="191">
        <f t="shared" si="13"/>
        <v>0</v>
      </c>
      <c r="AR127" s="16" t="s">
        <v>576</v>
      </c>
      <c r="AT127" s="16" t="s">
        <v>154</v>
      </c>
      <c r="AU127" s="16" t="s">
        <v>86</v>
      </c>
      <c r="AY127" s="16" t="s">
        <v>152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6" t="s">
        <v>84</v>
      </c>
      <c r="BK127" s="192">
        <f t="shared" si="19"/>
        <v>0</v>
      </c>
      <c r="BL127" s="16" t="s">
        <v>576</v>
      </c>
      <c r="BM127" s="16" t="s">
        <v>1061</v>
      </c>
    </row>
    <row r="128" spans="2:65" s="1" customFormat="1" ht="16.5" customHeight="1">
      <c r="B128" s="33"/>
      <c r="C128" s="181" t="s">
        <v>273</v>
      </c>
      <c r="D128" s="181" t="s">
        <v>154</v>
      </c>
      <c r="E128" s="182" t="s">
        <v>1062</v>
      </c>
      <c r="F128" s="183" t="s">
        <v>1063</v>
      </c>
      <c r="G128" s="184" t="s">
        <v>176</v>
      </c>
      <c r="H128" s="185">
        <v>15</v>
      </c>
      <c r="I128" s="186"/>
      <c r="J128" s="187">
        <f t="shared" si="10"/>
        <v>0</v>
      </c>
      <c r="K128" s="183" t="s">
        <v>19</v>
      </c>
      <c r="L128" s="37"/>
      <c r="M128" s="188" t="s">
        <v>19</v>
      </c>
      <c r="N128" s="189" t="s">
        <v>48</v>
      </c>
      <c r="O128" s="59"/>
      <c r="P128" s="190">
        <f t="shared" si="11"/>
        <v>0</v>
      </c>
      <c r="Q128" s="190">
        <v>0</v>
      </c>
      <c r="R128" s="190">
        <f t="shared" si="12"/>
        <v>0</v>
      </c>
      <c r="S128" s="190">
        <v>0</v>
      </c>
      <c r="T128" s="191">
        <f t="shared" si="13"/>
        <v>0</v>
      </c>
      <c r="AR128" s="16" t="s">
        <v>576</v>
      </c>
      <c r="AT128" s="16" t="s">
        <v>154</v>
      </c>
      <c r="AU128" s="16" t="s">
        <v>86</v>
      </c>
      <c r="AY128" s="16" t="s">
        <v>152</v>
      </c>
      <c r="BE128" s="192">
        <f t="shared" si="14"/>
        <v>0</v>
      </c>
      <c r="BF128" s="192">
        <f t="shared" si="15"/>
        <v>0</v>
      </c>
      <c r="BG128" s="192">
        <f t="shared" si="16"/>
        <v>0</v>
      </c>
      <c r="BH128" s="192">
        <f t="shared" si="17"/>
        <v>0</v>
      </c>
      <c r="BI128" s="192">
        <f t="shared" si="18"/>
        <v>0</v>
      </c>
      <c r="BJ128" s="16" t="s">
        <v>84</v>
      </c>
      <c r="BK128" s="192">
        <f t="shared" si="19"/>
        <v>0</v>
      </c>
      <c r="BL128" s="16" t="s">
        <v>576</v>
      </c>
      <c r="BM128" s="16" t="s">
        <v>1064</v>
      </c>
    </row>
    <row r="129" spans="2:65" s="1" customFormat="1" ht="16.5" customHeight="1">
      <c r="B129" s="33"/>
      <c r="C129" s="216" t="s">
        <v>353</v>
      </c>
      <c r="D129" s="216" t="s">
        <v>230</v>
      </c>
      <c r="E129" s="217" t="s">
        <v>1065</v>
      </c>
      <c r="F129" s="218" t="s">
        <v>1066</v>
      </c>
      <c r="G129" s="219" t="s">
        <v>176</v>
      </c>
      <c r="H129" s="220">
        <v>15</v>
      </c>
      <c r="I129" s="221"/>
      <c r="J129" s="222">
        <f t="shared" si="10"/>
        <v>0</v>
      </c>
      <c r="K129" s="218" t="s">
        <v>158</v>
      </c>
      <c r="L129" s="223"/>
      <c r="M129" s="224" t="s">
        <v>19</v>
      </c>
      <c r="N129" s="225" t="s">
        <v>48</v>
      </c>
      <c r="O129" s="59"/>
      <c r="P129" s="190">
        <f t="shared" si="11"/>
        <v>0</v>
      </c>
      <c r="Q129" s="190">
        <v>2.2499999999999998E-3</v>
      </c>
      <c r="R129" s="190">
        <f t="shared" si="12"/>
        <v>3.3749999999999995E-2</v>
      </c>
      <c r="S129" s="190">
        <v>0</v>
      </c>
      <c r="T129" s="191">
        <f t="shared" si="13"/>
        <v>0</v>
      </c>
      <c r="AR129" s="16" t="s">
        <v>610</v>
      </c>
      <c r="AT129" s="16" t="s">
        <v>230</v>
      </c>
      <c r="AU129" s="16" t="s">
        <v>86</v>
      </c>
      <c r="AY129" s="16" t="s">
        <v>152</v>
      </c>
      <c r="BE129" s="192">
        <f t="shared" si="14"/>
        <v>0</v>
      </c>
      <c r="BF129" s="192">
        <f t="shared" si="15"/>
        <v>0</v>
      </c>
      <c r="BG129" s="192">
        <f t="shared" si="16"/>
        <v>0</v>
      </c>
      <c r="BH129" s="192">
        <f t="shared" si="17"/>
        <v>0</v>
      </c>
      <c r="BI129" s="192">
        <f t="shared" si="18"/>
        <v>0</v>
      </c>
      <c r="BJ129" s="16" t="s">
        <v>84</v>
      </c>
      <c r="BK129" s="192">
        <f t="shared" si="19"/>
        <v>0</v>
      </c>
      <c r="BL129" s="16" t="s">
        <v>576</v>
      </c>
      <c r="BM129" s="16" t="s">
        <v>1067</v>
      </c>
    </row>
    <row r="130" spans="2:65" s="11" customFormat="1" ht="22.9" customHeight="1">
      <c r="B130" s="165"/>
      <c r="C130" s="166"/>
      <c r="D130" s="167" t="s">
        <v>76</v>
      </c>
      <c r="E130" s="179" t="s">
        <v>659</v>
      </c>
      <c r="F130" s="179" t="s">
        <v>660</v>
      </c>
      <c r="G130" s="166"/>
      <c r="H130" s="166"/>
      <c r="I130" s="169"/>
      <c r="J130" s="180">
        <f>BK130</f>
        <v>0</v>
      </c>
      <c r="K130" s="166"/>
      <c r="L130" s="171"/>
      <c r="M130" s="172"/>
      <c r="N130" s="173"/>
      <c r="O130" s="173"/>
      <c r="P130" s="174">
        <f>SUM(P131:P144)</f>
        <v>0</v>
      </c>
      <c r="Q130" s="173"/>
      <c r="R130" s="174">
        <f>SUM(R131:R144)</f>
        <v>106.14553362000001</v>
      </c>
      <c r="S130" s="173"/>
      <c r="T130" s="175">
        <f>SUM(T131:T144)</f>
        <v>0</v>
      </c>
      <c r="AR130" s="176" t="s">
        <v>163</v>
      </c>
      <c r="AT130" s="177" t="s">
        <v>76</v>
      </c>
      <c r="AU130" s="177" t="s">
        <v>84</v>
      </c>
      <c r="AY130" s="176" t="s">
        <v>152</v>
      </c>
      <c r="BK130" s="178">
        <f>SUM(BK131:BK144)</f>
        <v>0</v>
      </c>
    </row>
    <row r="131" spans="2:65" s="1" customFormat="1" ht="33.75" customHeight="1">
      <c r="B131" s="33"/>
      <c r="C131" s="181" t="s">
        <v>339</v>
      </c>
      <c r="D131" s="181" t="s">
        <v>154</v>
      </c>
      <c r="E131" s="182" t="s">
        <v>661</v>
      </c>
      <c r="F131" s="183" t="s">
        <v>662</v>
      </c>
      <c r="G131" s="184" t="s">
        <v>291</v>
      </c>
      <c r="H131" s="185">
        <v>15</v>
      </c>
      <c r="I131" s="186"/>
      <c r="J131" s="187">
        <f>ROUND(I131*H131,2)</f>
        <v>0</v>
      </c>
      <c r="K131" s="183" t="s">
        <v>158</v>
      </c>
      <c r="L131" s="37"/>
      <c r="M131" s="188" t="s">
        <v>19</v>
      </c>
      <c r="N131" s="189" t="s">
        <v>48</v>
      </c>
      <c r="O131" s="59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576</v>
      </c>
      <c r="AT131" s="16" t="s">
        <v>154</v>
      </c>
      <c r="AU131" s="16" t="s">
        <v>86</v>
      </c>
      <c r="AY131" s="16" t="s">
        <v>152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84</v>
      </c>
      <c r="BK131" s="192">
        <f>ROUND(I131*H131,2)</f>
        <v>0</v>
      </c>
      <c r="BL131" s="16" t="s">
        <v>576</v>
      </c>
      <c r="BM131" s="16" t="s">
        <v>663</v>
      </c>
    </row>
    <row r="132" spans="2:65" s="1" customFormat="1" ht="16.5" customHeight="1">
      <c r="B132" s="33"/>
      <c r="C132" s="181" t="s">
        <v>343</v>
      </c>
      <c r="D132" s="181" t="s">
        <v>154</v>
      </c>
      <c r="E132" s="182" t="s">
        <v>664</v>
      </c>
      <c r="F132" s="183" t="s">
        <v>665</v>
      </c>
      <c r="G132" s="184" t="s">
        <v>181</v>
      </c>
      <c r="H132" s="185">
        <v>9.1929999999999996</v>
      </c>
      <c r="I132" s="186"/>
      <c r="J132" s="187">
        <f>ROUND(I132*H132,2)</f>
        <v>0</v>
      </c>
      <c r="K132" s="183" t="s">
        <v>158</v>
      </c>
      <c r="L132" s="37"/>
      <c r="M132" s="188" t="s">
        <v>19</v>
      </c>
      <c r="N132" s="189" t="s">
        <v>48</v>
      </c>
      <c r="O132" s="59"/>
      <c r="P132" s="190">
        <f>O132*H132</f>
        <v>0</v>
      </c>
      <c r="Q132" s="190">
        <v>2.2563399999999998</v>
      </c>
      <c r="R132" s="190">
        <f>Q132*H132</f>
        <v>20.742533619999996</v>
      </c>
      <c r="S132" s="190">
        <v>0</v>
      </c>
      <c r="T132" s="191">
        <f>S132*H132</f>
        <v>0</v>
      </c>
      <c r="AR132" s="16" t="s">
        <v>576</v>
      </c>
      <c r="AT132" s="16" t="s">
        <v>154</v>
      </c>
      <c r="AU132" s="16" t="s">
        <v>86</v>
      </c>
      <c r="AY132" s="16" t="s">
        <v>152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6" t="s">
        <v>84</v>
      </c>
      <c r="BK132" s="192">
        <f>ROUND(I132*H132,2)</f>
        <v>0</v>
      </c>
      <c r="BL132" s="16" t="s">
        <v>576</v>
      </c>
      <c r="BM132" s="16" t="s">
        <v>666</v>
      </c>
    </row>
    <row r="133" spans="2:65" s="12" customFormat="1" ht="11.25">
      <c r="B133" s="193"/>
      <c r="C133" s="194"/>
      <c r="D133" s="195" t="s">
        <v>161</v>
      </c>
      <c r="E133" s="196" t="s">
        <v>19</v>
      </c>
      <c r="F133" s="197" t="s">
        <v>1068</v>
      </c>
      <c r="G133" s="194"/>
      <c r="H133" s="198">
        <v>1.331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161</v>
      </c>
      <c r="AU133" s="204" t="s">
        <v>86</v>
      </c>
      <c r="AV133" s="12" t="s">
        <v>86</v>
      </c>
      <c r="AW133" s="12" t="s">
        <v>36</v>
      </c>
      <c r="AX133" s="12" t="s">
        <v>77</v>
      </c>
      <c r="AY133" s="204" t="s">
        <v>152</v>
      </c>
    </row>
    <row r="134" spans="2:65" s="12" customFormat="1" ht="11.25">
      <c r="B134" s="193"/>
      <c r="C134" s="194"/>
      <c r="D134" s="195" t="s">
        <v>161</v>
      </c>
      <c r="E134" s="196" t="s">
        <v>19</v>
      </c>
      <c r="F134" s="197" t="s">
        <v>1069</v>
      </c>
      <c r="G134" s="194"/>
      <c r="H134" s="198">
        <v>7.8620000000000001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161</v>
      </c>
      <c r="AU134" s="204" t="s">
        <v>86</v>
      </c>
      <c r="AV134" s="12" t="s">
        <v>86</v>
      </c>
      <c r="AW134" s="12" t="s">
        <v>36</v>
      </c>
      <c r="AX134" s="12" t="s">
        <v>77</v>
      </c>
      <c r="AY134" s="204" t="s">
        <v>152</v>
      </c>
    </row>
    <row r="135" spans="2:65" s="13" customFormat="1" ht="11.25">
      <c r="B135" s="205"/>
      <c r="C135" s="206"/>
      <c r="D135" s="195" t="s">
        <v>161</v>
      </c>
      <c r="E135" s="207" t="s">
        <v>19</v>
      </c>
      <c r="F135" s="208" t="s">
        <v>222</v>
      </c>
      <c r="G135" s="206"/>
      <c r="H135" s="209">
        <v>9.1929999999999996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161</v>
      </c>
      <c r="AU135" s="215" t="s">
        <v>86</v>
      </c>
      <c r="AV135" s="13" t="s">
        <v>159</v>
      </c>
      <c r="AW135" s="13" t="s">
        <v>36</v>
      </c>
      <c r="AX135" s="13" t="s">
        <v>84</v>
      </c>
      <c r="AY135" s="215" t="s">
        <v>152</v>
      </c>
    </row>
    <row r="136" spans="2:65" s="1" customFormat="1" ht="22.5" customHeight="1">
      <c r="B136" s="33"/>
      <c r="C136" s="181" t="s">
        <v>295</v>
      </c>
      <c r="D136" s="181" t="s">
        <v>154</v>
      </c>
      <c r="E136" s="182" t="s">
        <v>668</v>
      </c>
      <c r="F136" s="183" t="s">
        <v>669</v>
      </c>
      <c r="G136" s="184" t="s">
        <v>181</v>
      </c>
      <c r="H136" s="185">
        <v>126</v>
      </c>
      <c r="I136" s="186"/>
      <c r="J136" s="187">
        <f>ROUND(I136*H136,2)</f>
        <v>0</v>
      </c>
      <c r="K136" s="183" t="s">
        <v>158</v>
      </c>
      <c r="L136" s="37"/>
      <c r="M136" s="188" t="s">
        <v>19</v>
      </c>
      <c r="N136" s="189" t="s">
        <v>48</v>
      </c>
      <c r="O136" s="59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AR136" s="16" t="s">
        <v>576</v>
      </c>
      <c r="AT136" s="16" t="s">
        <v>154</v>
      </c>
      <c r="AU136" s="16" t="s">
        <v>86</v>
      </c>
      <c r="AY136" s="16" t="s">
        <v>152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6" t="s">
        <v>84</v>
      </c>
      <c r="BK136" s="192">
        <f>ROUND(I136*H136,2)</f>
        <v>0</v>
      </c>
      <c r="BL136" s="16" t="s">
        <v>576</v>
      </c>
      <c r="BM136" s="16" t="s">
        <v>1070</v>
      </c>
    </row>
    <row r="137" spans="2:65" s="12" customFormat="1" ht="11.25">
      <c r="B137" s="193"/>
      <c r="C137" s="194"/>
      <c r="D137" s="195" t="s">
        <v>161</v>
      </c>
      <c r="E137" s="196" t="s">
        <v>19</v>
      </c>
      <c r="F137" s="197" t="s">
        <v>1071</v>
      </c>
      <c r="G137" s="194"/>
      <c r="H137" s="198">
        <v>126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161</v>
      </c>
      <c r="AU137" s="204" t="s">
        <v>86</v>
      </c>
      <c r="AV137" s="12" t="s">
        <v>86</v>
      </c>
      <c r="AW137" s="12" t="s">
        <v>36</v>
      </c>
      <c r="AX137" s="12" t="s">
        <v>84</v>
      </c>
      <c r="AY137" s="204" t="s">
        <v>152</v>
      </c>
    </row>
    <row r="138" spans="2:65" s="1" customFormat="1" ht="16.5" customHeight="1">
      <c r="B138" s="33"/>
      <c r="C138" s="181" t="s">
        <v>299</v>
      </c>
      <c r="D138" s="181" t="s">
        <v>154</v>
      </c>
      <c r="E138" s="182" t="s">
        <v>671</v>
      </c>
      <c r="F138" s="183" t="s">
        <v>672</v>
      </c>
      <c r="G138" s="184" t="s">
        <v>176</v>
      </c>
      <c r="H138" s="185">
        <v>126</v>
      </c>
      <c r="I138" s="186"/>
      <c r="J138" s="187">
        <f>ROUND(I138*H138,2)</f>
        <v>0</v>
      </c>
      <c r="K138" s="183" t="s">
        <v>158</v>
      </c>
      <c r="L138" s="37"/>
      <c r="M138" s="188" t="s">
        <v>19</v>
      </c>
      <c r="N138" s="189" t="s">
        <v>48</v>
      </c>
      <c r="O138" s="59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16" t="s">
        <v>576</v>
      </c>
      <c r="AT138" s="16" t="s">
        <v>154</v>
      </c>
      <c r="AU138" s="16" t="s">
        <v>86</v>
      </c>
      <c r="AY138" s="16" t="s">
        <v>152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84</v>
      </c>
      <c r="BK138" s="192">
        <f>ROUND(I138*H138,2)</f>
        <v>0</v>
      </c>
      <c r="BL138" s="16" t="s">
        <v>576</v>
      </c>
      <c r="BM138" s="16" t="s">
        <v>1072</v>
      </c>
    </row>
    <row r="139" spans="2:65" s="1" customFormat="1" ht="22.5" customHeight="1">
      <c r="B139" s="33"/>
      <c r="C139" s="181" t="s">
        <v>178</v>
      </c>
      <c r="D139" s="181" t="s">
        <v>154</v>
      </c>
      <c r="E139" s="182" t="s">
        <v>674</v>
      </c>
      <c r="F139" s="183" t="s">
        <v>675</v>
      </c>
      <c r="G139" s="184" t="s">
        <v>176</v>
      </c>
      <c r="H139" s="185">
        <v>420</v>
      </c>
      <c r="I139" s="186"/>
      <c r="J139" s="187">
        <f>ROUND(I139*H139,2)</f>
        <v>0</v>
      </c>
      <c r="K139" s="183" t="s">
        <v>158</v>
      </c>
      <c r="L139" s="37"/>
      <c r="M139" s="188" t="s">
        <v>19</v>
      </c>
      <c r="N139" s="189" t="s">
        <v>48</v>
      </c>
      <c r="O139" s="59"/>
      <c r="P139" s="190">
        <f>O139*H139</f>
        <v>0</v>
      </c>
      <c r="Q139" s="190">
        <v>0.20300000000000001</v>
      </c>
      <c r="R139" s="190">
        <f>Q139*H139</f>
        <v>85.26</v>
      </c>
      <c r="S139" s="190">
        <v>0</v>
      </c>
      <c r="T139" s="191">
        <f>S139*H139</f>
        <v>0</v>
      </c>
      <c r="AR139" s="16" t="s">
        <v>576</v>
      </c>
      <c r="AT139" s="16" t="s">
        <v>154</v>
      </c>
      <c r="AU139" s="16" t="s">
        <v>86</v>
      </c>
      <c r="AY139" s="16" t="s">
        <v>152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6" t="s">
        <v>84</v>
      </c>
      <c r="BK139" s="192">
        <f>ROUND(I139*H139,2)</f>
        <v>0</v>
      </c>
      <c r="BL139" s="16" t="s">
        <v>576</v>
      </c>
      <c r="BM139" s="16" t="s">
        <v>676</v>
      </c>
    </row>
    <row r="140" spans="2:65" s="1" customFormat="1" ht="16.5" customHeight="1">
      <c r="B140" s="33"/>
      <c r="C140" s="181" t="s">
        <v>224</v>
      </c>
      <c r="D140" s="181" t="s">
        <v>154</v>
      </c>
      <c r="E140" s="182" t="s">
        <v>1073</v>
      </c>
      <c r="F140" s="183" t="s">
        <v>1074</v>
      </c>
      <c r="G140" s="184" t="s">
        <v>176</v>
      </c>
      <c r="H140" s="185">
        <v>260</v>
      </c>
      <c r="I140" s="186"/>
      <c r="J140" s="187">
        <f>ROUND(I140*H140,2)</f>
        <v>0</v>
      </c>
      <c r="K140" s="183" t="s">
        <v>158</v>
      </c>
      <c r="L140" s="37"/>
      <c r="M140" s="188" t="s">
        <v>19</v>
      </c>
      <c r="N140" s="189" t="s">
        <v>48</v>
      </c>
      <c r="O140" s="59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16" t="s">
        <v>576</v>
      </c>
      <c r="AT140" s="16" t="s">
        <v>154</v>
      </c>
      <c r="AU140" s="16" t="s">
        <v>86</v>
      </c>
      <c r="AY140" s="16" t="s">
        <v>152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84</v>
      </c>
      <c r="BK140" s="192">
        <f>ROUND(I140*H140,2)</f>
        <v>0</v>
      </c>
      <c r="BL140" s="16" t="s">
        <v>576</v>
      </c>
      <c r="BM140" s="16" t="s">
        <v>1075</v>
      </c>
    </row>
    <row r="141" spans="2:65" s="12" customFormat="1" ht="11.25">
      <c r="B141" s="193"/>
      <c r="C141" s="194"/>
      <c r="D141" s="195" t="s">
        <v>161</v>
      </c>
      <c r="E141" s="196" t="s">
        <v>19</v>
      </c>
      <c r="F141" s="197" t="s">
        <v>1076</v>
      </c>
      <c r="G141" s="194"/>
      <c r="H141" s="198">
        <v>110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161</v>
      </c>
      <c r="AU141" s="204" t="s">
        <v>86</v>
      </c>
      <c r="AV141" s="12" t="s">
        <v>86</v>
      </c>
      <c r="AW141" s="12" t="s">
        <v>36</v>
      </c>
      <c r="AX141" s="12" t="s">
        <v>77</v>
      </c>
      <c r="AY141" s="204" t="s">
        <v>152</v>
      </c>
    </row>
    <row r="142" spans="2:65" s="12" customFormat="1" ht="11.25">
      <c r="B142" s="193"/>
      <c r="C142" s="194"/>
      <c r="D142" s="195" t="s">
        <v>161</v>
      </c>
      <c r="E142" s="196" t="s">
        <v>19</v>
      </c>
      <c r="F142" s="197" t="s">
        <v>1077</v>
      </c>
      <c r="G142" s="194"/>
      <c r="H142" s="198">
        <v>150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161</v>
      </c>
      <c r="AU142" s="204" t="s">
        <v>86</v>
      </c>
      <c r="AV142" s="12" t="s">
        <v>86</v>
      </c>
      <c r="AW142" s="12" t="s">
        <v>36</v>
      </c>
      <c r="AX142" s="12" t="s">
        <v>77</v>
      </c>
      <c r="AY142" s="204" t="s">
        <v>152</v>
      </c>
    </row>
    <row r="143" spans="2:65" s="13" customFormat="1" ht="11.25">
      <c r="B143" s="205"/>
      <c r="C143" s="206"/>
      <c r="D143" s="195" t="s">
        <v>161</v>
      </c>
      <c r="E143" s="207" t="s">
        <v>19</v>
      </c>
      <c r="F143" s="208" t="s">
        <v>222</v>
      </c>
      <c r="G143" s="206"/>
      <c r="H143" s="209">
        <v>260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161</v>
      </c>
      <c r="AU143" s="215" t="s">
        <v>86</v>
      </c>
      <c r="AV143" s="13" t="s">
        <v>159</v>
      </c>
      <c r="AW143" s="13" t="s">
        <v>36</v>
      </c>
      <c r="AX143" s="13" t="s">
        <v>84</v>
      </c>
      <c r="AY143" s="215" t="s">
        <v>152</v>
      </c>
    </row>
    <row r="144" spans="2:65" s="1" customFormat="1" ht="16.5" customHeight="1">
      <c r="B144" s="33"/>
      <c r="C144" s="216" t="s">
        <v>8</v>
      </c>
      <c r="D144" s="216" t="s">
        <v>230</v>
      </c>
      <c r="E144" s="217" t="s">
        <v>1078</v>
      </c>
      <c r="F144" s="218" t="s">
        <v>1079</v>
      </c>
      <c r="G144" s="219" t="s">
        <v>176</v>
      </c>
      <c r="H144" s="220">
        <v>260</v>
      </c>
      <c r="I144" s="221"/>
      <c r="J144" s="222">
        <f>ROUND(I144*H144,2)</f>
        <v>0</v>
      </c>
      <c r="K144" s="218" t="s">
        <v>158</v>
      </c>
      <c r="L144" s="223"/>
      <c r="M144" s="238" t="s">
        <v>19</v>
      </c>
      <c r="N144" s="239" t="s">
        <v>48</v>
      </c>
      <c r="O144" s="228"/>
      <c r="P144" s="229">
        <f>O144*H144</f>
        <v>0</v>
      </c>
      <c r="Q144" s="229">
        <v>5.5000000000000003E-4</v>
      </c>
      <c r="R144" s="229">
        <f>Q144*H144</f>
        <v>0.14300000000000002</v>
      </c>
      <c r="S144" s="229">
        <v>0</v>
      </c>
      <c r="T144" s="230">
        <f>S144*H144</f>
        <v>0</v>
      </c>
      <c r="AR144" s="16" t="s">
        <v>624</v>
      </c>
      <c r="AT144" s="16" t="s">
        <v>230</v>
      </c>
      <c r="AU144" s="16" t="s">
        <v>86</v>
      </c>
      <c r="AY144" s="16" t="s">
        <v>152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84</v>
      </c>
      <c r="BK144" s="192">
        <f>ROUND(I144*H144,2)</f>
        <v>0</v>
      </c>
      <c r="BL144" s="16" t="s">
        <v>624</v>
      </c>
      <c r="BM144" s="16" t="s">
        <v>1080</v>
      </c>
    </row>
    <row r="145" spans="2:12" s="1" customFormat="1" ht="6.95" customHeight="1">
      <c r="B145" s="45"/>
      <c r="C145" s="46"/>
      <c r="D145" s="46"/>
      <c r="E145" s="46"/>
      <c r="F145" s="46"/>
      <c r="G145" s="46"/>
      <c r="H145" s="46"/>
      <c r="I145" s="133"/>
      <c r="J145" s="46"/>
      <c r="K145" s="46"/>
      <c r="L145" s="37"/>
    </row>
  </sheetData>
  <sheetProtection algorithmName="SHA-512" hashValue="9gcRHxQ6EjOTa1JCDmMXCox6ADBt9r1xfZgZy90pAjA6uTIizjOSPV7G1dgJ8B4e63e6l8vuDLw1uoguwGV69A==" saltValue="15gLTFgyXSYGEuIlKpWdzNXE6GAXAzgOOK14DyYoWPnJrJ2g08pTUwYIz7RbQuGvE7koLIbSsuxWQ+f2umVf1w==" spinCount="100000" sheet="1" objects="1" scenarios="1" formatColumns="0" formatRows="0" autoFilter="0"/>
  <autoFilter ref="C89:K144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21</vt:i4>
      </vt:variant>
    </vt:vector>
  </HeadingPairs>
  <TitlesOfParts>
    <vt:vector size="32" baseType="lpstr">
      <vt:lpstr>Rekapitulace stavby</vt:lpstr>
      <vt:lpstr>SO 100a - Komunikace - uz...</vt:lpstr>
      <vt:lpstr>SO 301a - Odvodnění komun...</vt:lpstr>
      <vt:lpstr>SO 400 - Vyvolané přeložk...</vt:lpstr>
      <vt:lpstr>SO 401a - Veřejné osvětle...</vt:lpstr>
      <vt:lpstr>VRN, OST a - Vedlejší a o...</vt:lpstr>
      <vt:lpstr>SO 100b - Komunikace - ne...</vt:lpstr>
      <vt:lpstr>SO 301b - Odvodnění komun...</vt:lpstr>
      <vt:lpstr>SO 401b - Veřejné osvětle...</vt:lpstr>
      <vt:lpstr>VRN, OST b - Vedlejší a o...</vt:lpstr>
      <vt:lpstr>Pokyny pro vyplnění</vt:lpstr>
      <vt:lpstr>'Rekapitulace stavby'!Názvy_tisku</vt:lpstr>
      <vt:lpstr>'SO 100a - Komunikace - uz...'!Názvy_tisku</vt:lpstr>
      <vt:lpstr>'SO 100b - Komunikace - ne...'!Názvy_tisku</vt:lpstr>
      <vt:lpstr>'SO 301a - Odvodnění komun...'!Názvy_tisku</vt:lpstr>
      <vt:lpstr>'SO 301b - Odvodnění komun...'!Názvy_tisku</vt:lpstr>
      <vt:lpstr>'SO 400 - Vyvolané přeložk...'!Názvy_tisku</vt:lpstr>
      <vt:lpstr>'SO 401a - Veřejné osvětle...'!Názvy_tisku</vt:lpstr>
      <vt:lpstr>'SO 401b - Veřejné osvětle...'!Názvy_tisku</vt:lpstr>
      <vt:lpstr>'VRN, OST a - Vedlejší a o...'!Názvy_tisku</vt:lpstr>
      <vt:lpstr>'VRN, OST b - Vedlejší a o...'!Názvy_tisku</vt:lpstr>
      <vt:lpstr>'Pokyny pro vyplnění'!Oblast_tisku</vt:lpstr>
      <vt:lpstr>'Rekapitulace stavby'!Oblast_tisku</vt:lpstr>
      <vt:lpstr>'SO 100a - Komunikace - uz...'!Oblast_tisku</vt:lpstr>
      <vt:lpstr>'SO 100b - Komunikace - ne...'!Oblast_tisku</vt:lpstr>
      <vt:lpstr>'SO 301a - Odvodnění komun...'!Oblast_tisku</vt:lpstr>
      <vt:lpstr>'SO 301b - Odvodnění komun...'!Oblast_tisku</vt:lpstr>
      <vt:lpstr>'SO 400 - Vyvolané přeložk...'!Oblast_tisku</vt:lpstr>
      <vt:lpstr>'SO 401a - Veřejné osvětle...'!Oblast_tisku</vt:lpstr>
      <vt:lpstr>'SO 401b - Veřejné osvětle...'!Oblast_tisku</vt:lpstr>
      <vt:lpstr>'VRN, OST a - Vedlejší a o...'!Oblast_tisku</vt:lpstr>
      <vt:lpstr>'VRN, OST b - Vedlejší a o...'!Oblast_tisku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HADRABA-PC\Majkl</dc:creator>
  <cp:lastModifiedBy>aulicka</cp:lastModifiedBy>
  <dcterms:created xsi:type="dcterms:W3CDTF">2019-09-26T13:37:05Z</dcterms:created>
  <dcterms:modified xsi:type="dcterms:W3CDTF">2020-02-04T11:05:34Z</dcterms:modified>
</cp:coreProperties>
</file>