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<sst xmlns="http://schemas.openxmlformats.org/spreadsheetml/2006/main" count="619" uniqueCount="310">
  <si>
    <t>KRYCÍ LIST ROZPOČTU</t>
  </si>
  <si>
    <t>Název stavby</t>
  </si>
  <si>
    <t>Velké Přílepy - rek. ulice Pod Hájnicí, Příčná, Souběžná</t>
  </si>
  <si>
    <t>JKSO</t>
  </si>
  <si>
    <t xml:space="preserve"> </t>
  </si>
  <si>
    <t>Kód stavby</t>
  </si>
  <si>
    <t>12-018</t>
  </si>
  <si>
    <t>Název objektu</t>
  </si>
  <si>
    <t>D.2.3 - Rekonstrukce vodovodu</t>
  </si>
  <si>
    <t>EČO</t>
  </si>
  <si>
    <t>Kód objektu</t>
  </si>
  <si>
    <t>12-018-D.2.3</t>
  </si>
  <si>
    <t>Název části</t>
  </si>
  <si>
    <t>Místo</t>
  </si>
  <si>
    <t>Velké Přílepy</t>
  </si>
  <si>
    <t>Kód části</t>
  </si>
  <si>
    <t>Název podčásti</t>
  </si>
  <si>
    <t>Kód podčásti</t>
  </si>
  <si>
    <t>IČ</t>
  </si>
  <si>
    <t>DIČ</t>
  </si>
  <si>
    <t>Objednatel</t>
  </si>
  <si>
    <t>obec Velké Přílepy</t>
  </si>
  <si>
    <t>00241806</t>
  </si>
  <si>
    <t>CZ00241806</t>
  </si>
  <si>
    <t>Projektant</t>
  </si>
  <si>
    <t>Ing. Michal Hadraba</t>
  </si>
  <si>
    <t>67391842</t>
  </si>
  <si>
    <t>Zhotovitel</t>
  </si>
  <si>
    <t>Rozpočet číslo</t>
  </si>
  <si>
    <t>Zpracoval</t>
  </si>
  <si>
    <t>Dne</t>
  </si>
  <si>
    <t>07.11.2015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</si>
  <si>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</si>
  <si>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</si>
  <si>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</si>
  <si>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</si>
  <si>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</si>
  <si>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</si>
  <si>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</si>
  <si>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</si>
  <si>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</si>
  <si>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</si>
  <si>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</si>
  <si>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</si>
  <si>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</si>
  <si>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</si>
  <si>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</si>
  <si>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</si>
  <si>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</si>
  <si>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</si>
  <si>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</si>
  <si>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</si>
  <si>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</si>
  <si>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</si>
  <si>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</si>
  <si>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</si>
  <si>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</si>
  <si>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</si>
  <si>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</si>
  <si>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</si>
  <si>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</si>
  <si>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</si>
  <si>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</si>
  <si>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</si>
  <si>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</si>
  <si>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</si>
  <si>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</si>
  <si>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</si>
  <si>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</si>
  <si>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</si>
  <si>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</si>
  <si>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</si>
  <si>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</si>
  <si>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</si>
  <si>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</si>
  <si>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</si>
  <si>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</si>
  <si>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</si>
  <si>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</si>
  <si>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</si>
  <si>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</si>
  <si>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</si>
  <si>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</si>
  <si>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</si>
  <si>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</si>
  <si>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</si>
  <si>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</si>
  <si>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</si>
  <si>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</si>
  <si>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</si>
  <si>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</si>
  <si>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</si>
  <si>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</si>
  <si>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</si>
  <si>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</si>
  <si>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</si>
  <si>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</si>
  <si>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</si>
  <si>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</si>
  <si>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</si>
  <si>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</si>
  <si>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</si>
  <si>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</si>
  <si>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</si>
  <si>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</si>
  <si>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</si>
  <si>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</si>
  <si>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</si>
  <si>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</si>
  <si>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</si>
  <si>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</si>
  <si>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</si>
  <si>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</si>
  <si>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</si>
  <si>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</si>
  <si>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132301202</t>
  </si>
  <si>
    <t>Hloubení rýh š do 2000 mm v hornině tř. 4 objemu do 1000 m3</t>
  </si>
  <si>
    <t>m3</t>
  </si>
  <si>
    <t>2</t>
  </si>
  <si>
    <t>162601102</t>
  </si>
  <si>
    <t>Vodorovné přemístění do 5000 m výkopku z horniny tř. 1 až 4</t>
  </si>
  <si>
    <t>3</t>
  </si>
  <si>
    <t>171201201</t>
  </si>
  <si>
    <t>Uložení sypaniny na skládky</t>
  </si>
  <si>
    <t>4</t>
  </si>
  <si>
    <t>171201211</t>
  </si>
  <si>
    <t>Poplatek za uložení odpadu ze sypaniny na skládce (skládkovné)</t>
  </si>
  <si>
    <t>t</t>
  </si>
  <si>
    <t>5</t>
  </si>
  <si>
    <t>174101101</t>
  </si>
  <si>
    <t>Zásyp jam, šachet rýh nebo kolem objektů sypaninou se zhutněním</t>
  </si>
  <si>
    <t>6</t>
  </si>
  <si>
    <t>175101101</t>
  </si>
  <si>
    <t>Obsypání potrubí bez prohození sypaniny z hornin tř. 1 až 4 uloženým do 3 m od kraje výkopu</t>
  </si>
  <si>
    <t>7</t>
  </si>
  <si>
    <t>M</t>
  </si>
  <si>
    <t>MAT</t>
  </si>
  <si>
    <t>581532571</t>
  </si>
  <si>
    <t xml:space="preserve">písek obsypový tříděný 0 - 8 </t>
  </si>
  <si>
    <t>Vodorovné konstrukce</t>
  </si>
  <si>
    <t>8</t>
  </si>
  <si>
    <t>271</t>
  </si>
  <si>
    <t>451572111</t>
  </si>
  <si>
    <t>Lože pod potrubí otevřený výkop z kameniva drobného těženého</t>
  </si>
  <si>
    <t>9</t>
  </si>
  <si>
    <t>452313141</t>
  </si>
  <si>
    <t>Podkladní bloky z betonu prostého tř. C 16/20 otevřený výkop</t>
  </si>
  <si>
    <t>Trubní vedení</t>
  </si>
  <si>
    <t>10</t>
  </si>
  <si>
    <t>857242121</t>
  </si>
  <si>
    <t>Montáž litinových tvarovek jednoosých přírubových otevřený výkop DN 80</t>
  </si>
  <si>
    <t>kus</t>
  </si>
  <si>
    <t>11</t>
  </si>
  <si>
    <t>552522280</t>
  </si>
  <si>
    <t>trouba přírubová TP-DN 80 PN 10-16-25-40 TT L=0,5 m</t>
  </si>
  <si>
    <t>12</t>
  </si>
  <si>
    <t>13</t>
  </si>
  <si>
    <t>552506420</t>
  </si>
  <si>
    <t>koleno přírubové s patkou PP litinové DN 80</t>
  </si>
  <si>
    <t>14</t>
  </si>
  <si>
    <t>857262121</t>
  </si>
  <si>
    <t>Montáž litinových tvarovek jednoosých přírubových otevřený výkop DN 100</t>
  </si>
  <si>
    <t>15</t>
  </si>
  <si>
    <t>AVK922109</t>
  </si>
  <si>
    <t>UNI Extra příruba AVK Vodka obj. č. 9.2.2, pro napojení na stáv. potrubí, DN 100 - 109-133 mm, hrdlo - příruba</t>
  </si>
  <si>
    <t>16</t>
  </si>
  <si>
    <t>857263131</t>
  </si>
  <si>
    <t>Montáž litinových tvarovek odbočných hrdlových otevřený výkop s integrovaným těsněním DN 100</t>
  </si>
  <si>
    <t>17</t>
  </si>
  <si>
    <t>552507850</t>
  </si>
  <si>
    <t>tvarovka přírubová s přírubovou odbočkou T-DN 200x100 PN 10 TT</t>
  </si>
  <si>
    <t>18</t>
  </si>
  <si>
    <t>857264121</t>
  </si>
  <si>
    <t>Montáž litinových tvarovek odbočných přírubových otevřený výkop DN 10</t>
  </si>
  <si>
    <t>19</t>
  </si>
  <si>
    <t>552507700</t>
  </si>
  <si>
    <t>tvarovka přírubová s přírubovou odbočkou T-DN 100x100 PN 10-16 TT</t>
  </si>
  <si>
    <t>20</t>
  </si>
  <si>
    <t>857352121</t>
  </si>
  <si>
    <t>Montáž litinových tvarovek jednoosých přírubových otevřený výkop DN 200</t>
  </si>
  <si>
    <t>21</t>
  </si>
  <si>
    <t>552598240</t>
  </si>
  <si>
    <t>přechod přírubový RP tvárná litina DN200/100 L200 mm</t>
  </si>
  <si>
    <t>22</t>
  </si>
  <si>
    <t>23</t>
  </si>
  <si>
    <t>AVK922218</t>
  </si>
  <si>
    <t>UNI Extra příruba AVK Vodka obj. č. 9.2.2, pro napojení na stáv. potrubí, DN 200 - 218-242 mm, hrdlo - příruba</t>
  </si>
  <si>
    <t>24</t>
  </si>
  <si>
    <t>857354121</t>
  </si>
  <si>
    <t>Montáž litinových tvarovek odbočných přírubových otevřený výkop DN 200</t>
  </si>
  <si>
    <t>25</t>
  </si>
  <si>
    <t>552507930</t>
  </si>
  <si>
    <t>tvarovka přírubová s přírubovou odbočkou T-DN 200x80 PN 10 TT</t>
  </si>
  <si>
    <t>26</t>
  </si>
  <si>
    <t>871161121</t>
  </si>
  <si>
    <t>Montáž potrubí z trubek z tlakového polyetylénu otevřený výkop svařovaných vnější průměr 32 mm</t>
  </si>
  <si>
    <t>m</t>
  </si>
  <si>
    <t>27</t>
  </si>
  <si>
    <t>286131100</t>
  </si>
  <si>
    <t>potrubí vodovodní PE100 PN16 SDR11 6 m, 100 m, 32 x 3,0 mm</t>
  </si>
  <si>
    <t>28</t>
  </si>
  <si>
    <t>871211121</t>
  </si>
  <si>
    <t>Montáž potrubí z trubek z tlakového polyetylénu otevřený výkop svařovaných vnější průměr 63 mm</t>
  </si>
  <si>
    <t>29</t>
  </si>
  <si>
    <t>286131040</t>
  </si>
  <si>
    <t>potrubí vodovodní PE80 PN10 SDR11 6 m, 100 m, 63 x 5,8 mm</t>
  </si>
  <si>
    <t>30</t>
  </si>
  <si>
    <t>871321121</t>
  </si>
  <si>
    <t>Montáž potrubí z trubek z tlakového polyetylénu otevřený výkop svařovaných vnější průměr 225 mm</t>
  </si>
  <si>
    <t>31</t>
  </si>
  <si>
    <t>286131190</t>
  </si>
  <si>
    <t>potrubí vodovodní PE100 PN16 SDR11 6 m, 12 m, 225 x 20,5 mm</t>
  </si>
  <si>
    <t>32</t>
  </si>
  <si>
    <t>877161121</t>
  </si>
  <si>
    <t>Montáž elektrotvarovek na potrubí z trubek z tlakového PE otevřený výkop vnější průměr 32 mm</t>
  </si>
  <si>
    <t>33</t>
  </si>
  <si>
    <t>286530140</t>
  </si>
  <si>
    <t>elektrospojka PE typ LU, d 32 mm</t>
  </si>
  <si>
    <t>34</t>
  </si>
  <si>
    <t>891247111</t>
  </si>
  <si>
    <t>Montáž hydrantů podzemních DN 80</t>
  </si>
  <si>
    <t>35</t>
  </si>
  <si>
    <t>422735950</t>
  </si>
  <si>
    <t>hydrant podzemní DN80 PN10 krycí hloubka 1500 mm</t>
  </si>
  <si>
    <t>36</t>
  </si>
  <si>
    <t>891269111</t>
  </si>
  <si>
    <t>Montáž navrtávacích pasů na potrubí z jakýchkoli trub DN 100</t>
  </si>
  <si>
    <t>37</t>
  </si>
  <si>
    <t>422735500</t>
  </si>
  <si>
    <t>navrtávací pasy HAKU se závitovým výstupem z tvárné litiny, pro vodovodní PE a PVC potrubí 110-2”</t>
  </si>
  <si>
    <t>38</t>
  </si>
  <si>
    <t>891359111</t>
  </si>
  <si>
    <t>Montáž navrtávacích pasů na potrubí z jakýchkoli trub DN 200</t>
  </si>
  <si>
    <t>39</t>
  </si>
  <si>
    <t>422736740</t>
  </si>
  <si>
    <t>navrtávací pas celolitinový  AVK Vodka INTEGRO Ventil s ISIFLO matkou, č. 5.22, pro vodovodní PE a PVC potrubí 225-2”</t>
  </si>
  <si>
    <t>40</t>
  </si>
  <si>
    <t>892233121</t>
  </si>
  <si>
    <t>Proplach a desinfekce vodovodního potrubí DN od 40 do 70</t>
  </si>
  <si>
    <t>41</t>
  </si>
  <si>
    <t>892351111</t>
  </si>
  <si>
    <t>Tlaková zkouška vodovodního potrubí DN 150 nebo 200</t>
  </si>
  <si>
    <t>42</t>
  </si>
  <si>
    <t>892353121</t>
  </si>
  <si>
    <t>Proplach a desinfekce vodovodního potrubí DN 150 nebo 200</t>
  </si>
  <si>
    <t>43</t>
  </si>
  <si>
    <t>892372111</t>
  </si>
  <si>
    <t>Zabezpečení konců vodovodního potrubí DN do 300 při tlakových zkouškách</t>
  </si>
  <si>
    <t>44</t>
  </si>
  <si>
    <t>899401113</t>
  </si>
  <si>
    <t>Osazení poklopů litinových hydrantových</t>
  </si>
  <si>
    <t>45</t>
  </si>
  <si>
    <t>422914520</t>
  </si>
  <si>
    <t>poklop litinový typ 522-hydrantový</t>
  </si>
  <si>
    <t>46</t>
  </si>
  <si>
    <t>899921000</t>
  </si>
  <si>
    <t>Signalizační vodič CY2,5 mm2, montáž na potrubí</t>
  </si>
  <si>
    <t>47</t>
  </si>
  <si>
    <t>899922000</t>
  </si>
  <si>
    <t xml:space="preserve">Výstražná fólie </t>
  </si>
  <si>
    <t>376+89</t>
  </si>
  <si>
    <t>-1</t>
  </si>
  <si>
    <t>Práce a dodávky PSV</t>
  </si>
  <si>
    <t>722</t>
  </si>
  <si>
    <t>Zdravotechnika - vnitřní vodovod</t>
  </si>
  <si>
    <t>48</t>
  </si>
  <si>
    <t>721</t>
  </si>
  <si>
    <t>722171935</t>
  </si>
  <si>
    <t>Potrubí plastové výměna trub nebo tvarovek D do 40 mm</t>
  </si>
  <si>
    <t>49</t>
  </si>
  <si>
    <t>UNIUNI3232</t>
  </si>
  <si>
    <t>Spojka mechanická pro spojení potrubí PE plastová 32 přímá (UNI)</t>
  </si>
  <si>
    <t>50</t>
  </si>
  <si>
    <t>722171938</t>
  </si>
  <si>
    <t>Potrubí plastové výměna trub nebo tvarovek D do 75 mm</t>
  </si>
  <si>
    <t>51</t>
  </si>
  <si>
    <t>UNIUNI6332</t>
  </si>
  <si>
    <t>Spojka mechanická pro spojení potrubí PE plastová 63 -32 odbočná (UNI)</t>
  </si>
  <si>
    <t>52</t>
  </si>
  <si>
    <t>53</t>
  </si>
  <si>
    <t>UNIUNI6363</t>
  </si>
  <si>
    <t>Spojka mechanická pro spojení potrubí PE plastová 63 přímá (UNI)</t>
  </si>
  <si>
    <t>54</t>
  </si>
  <si>
    <t>722211124</t>
  </si>
  <si>
    <t>Šoupátko přírubové třmenové DN 80 PN 10 do 200°C těsnící sedlo nerez/nerez</t>
  </si>
  <si>
    <t>soubor</t>
  </si>
  <si>
    <t>55</t>
  </si>
  <si>
    <t>722211125</t>
  </si>
  <si>
    <t>Šoupátko přírubové třmenové DN 100 PN 10 do 200°C těsnící sedlo nerez/nerez</t>
  </si>
  <si>
    <t>56</t>
  </si>
  <si>
    <t>722211128</t>
  </si>
  <si>
    <t>Šoupátko přírubové třmenové DN 200 PN 10 do 200°C těsnící sedlo nerez/nerez</t>
  </si>
  <si>
    <t>57</t>
  </si>
  <si>
    <t>722219191</t>
  </si>
  <si>
    <t>Montáž zemních souprav ostatní typ</t>
  </si>
  <si>
    <t>58</t>
  </si>
  <si>
    <t>422910720</t>
  </si>
  <si>
    <t>souprava zemní LADA pro šoupátka DN 40-50 mm při Rd 1,5 m</t>
  </si>
  <si>
    <t>59</t>
  </si>
  <si>
    <t>422910730</t>
  </si>
  <si>
    <t>souprava zemní LADA pro šoupátka DN 65-80 mm při Rd 1,5 m</t>
  </si>
  <si>
    <t>60</t>
  </si>
  <si>
    <t>422910740</t>
  </si>
  <si>
    <t>souprava zemní LADA pro šoupátka DN 100-150 mm při Rd 1,5 m</t>
  </si>
  <si>
    <t>61</t>
  </si>
  <si>
    <t>422910750</t>
  </si>
  <si>
    <t>souprava zemní LADA pro šoupátka DN 200 mm při Rd 1,5 m</t>
  </si>
  <si>
    <t>62</t>
  </si>
  <si>
    <t>422913520</t>
  </si>
  <si>
    <t>poklop litinový typ 504-šoupátkový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</si>
</sst>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19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19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3" t="s">
        <v>2</v>
      </c>
      <c r="F5" s="174"/>
      <c r="G5" s="174"/>
      <c r="H5" s="174"/>
      <c r="I5" s="174"/>
      <c r="J5" s="17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6" t="s">
        <v>8</v>
      </c>
      <c r="F7" s="177"/>
      <c r="G7" s="177"/>
      <c r="H7" s="177"/>
      <c r="I7" s="177"/>
      <c r="J7" s="178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79" t="s">
        <v>4</v>
      </c>
      <c r="F9" s="180"/>
      <c r="G9" s="180"/>
      <c r="H9" s="180"/>
      <c r="I9" s="180"/>
      <c r="J9" s="181"/>
      <c r="K9" s="14"/>
      <c r="L9" s="14"/>
      <c r="M9" s="14"/>
      <c r="N9" s="14"/>
      <c r="O9" s="14" t="s">
        <v>13</v>
      </c>
      <c r="P9" s="182" t="s">
        <v>14</v>
      </c>
      <c r="Q9" s="180"/>
      <c r="R9" s="181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22</v>
      </c>
      <c r="P26" s="28" t="s">
        <v>23</v>
      </c>
      <c r="Q26" s="29"/>
      <c r="R26" s="30"/>
      <c r="S26" s="18"/>
    </row>
    <row r="27" spans="1:19" ht="17.25" customHeight="1">
      <c r="A27" s="13"/>
      <c r="B27" s="14" t="s">
        <v>24</v>
      </c>
      <c r="C27" s="14"/>
      <c r="D27" s="14"/>
      <c r="E27" s="23" t="s">
        <v>25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26</v>
      </c>
      <c r="P27" s="28"/>
      <c r="Q27" s="29"/>
      <c r="R27" s="30"/>
      <c r="S27" s="18"/>
    </row>
    <row r="28" spans="1:19" ht="17.25" customHeight="1">
      <c r="A28" s="13"/>
      <c r="B28" s="14" t="s">
        <v>27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4" t="s">
        <v>30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25</v>
      </c>
      <c r="H31" s="36"/>
      <c r="I31" s="37"/>
      <c r="J31" s="14"/>
      <c r="K31" s="14"/>
      <c r="L31" s="14"/>
      <c r="M31" s="14"/>
      <c r="N31" s="14"/>
      <c r="O31" s="38" t="s">
        <v>31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33</v>
      </c>
      <c r="B34" s="48"/>
      <c r="C34" s="48"/>
      <c r="D34" s="49"/>
      <c r="E34" s="50" t="s">
        <v>34</v>
      </c>
      <c r="F34" s="49"/>
      <c r="G34" s="50" t="s">
        <v>35</v>
      </c>
      <c r="H34" s="48"/>
      <c r="I34" s="49"/>
      <c r="J34" s="50" t="s">
        <v>36</v>
      </c>
      <c r="K34" s="48"/>
      <c r="L34" s="50" t="s">
        <v>37</v>
      </c>
      <c r="M34" s="48"/>
      <c r="N34" s="48"/>
      <c r="O34" s="49"/>
      <c r="P34" s="50" t="s">
        <v>38</v>
      </c>
      <c r="Q34" s="48"/>
      <c r="R34" s="48"/>
      <c r="S34" s="51"/>
    </row>
    <row r="35" spans="1:19" ht="20.25" customHeight="1">
      <c r="A35" s="52"/>
      <c r="B35" s="53"/>
      <c r="C35" s="53"/>
      <c r="D35" s="196">
        <v>0</v>
      </c>
      <c r="E35" s="54">
        <f>IF(D35=0,0,R47/D35)</f>
        <v>0</v>
      </c>
      <c r="F35" s="55"/>
      <c r="G35" s="56"/>
      <c r="H35" s="53"/>
      <c r="I35" s="196">
        <v>0</v>
      </c>
      <c r="J35" s="54">
        <f>IF(I35=0,0,R47/I35)</f>
        <v>0</v>
      </c>
      <c r="K35" s="57"/>
      <c r="L35" s="56"/>
      <c r="M35" s="53"/>
      <c r="N35" s="53"/>
      <c r="O35" s="196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39</v>
      </c>
      <c r="F36" s="44"/>
      <c r="G36" s="44"/>
      <c r="H36" s="44"/>
      <c r="I36" s="44"/>
      <c r="J36" s="60" t="s">
        <v>40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41</v>
      </c>
      <c r="B37" s="62"/>
      <c r="C37" s="63" t="s">
        <v>42</v>
      </c>
      <c r="D37" s="64"/>
      <c r="E37" s="64"/>
      <c r="F37" s="65"/>
      <c r="G37" s="61" t="s">
        <v>43</v>
      </c>
      <c r="H37" s="66"/>
      <c r="I37" s="63" t="s">
        <v>44</v>
      </c>
      <c r="J37" s="64"/>
      <c r="K37" s="64"/>
      <c r="L37" s="61" t="s">
        <v>45</v>
      </c>
      <c r="M37" s="66"/>
      <c r="N37" s="63" t="s">
        <v>46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47</v>
      </c>
      <c r="C38" s="17"/>
      <c r="D38" s="69" t="s">
        <v>48</v>
      </c>
      <c r="E38" s="70">
        <f>SUMIF(Rozpocet!O5:O83,8,Rozpocet!I5:I83)</f>
        <v>0</v>
      </c>
      <c r="F38" s="71"/>
      <c r="G38" s="67">
        <v>8</v>
      </c>
      <c r="H38" s="72" t="s">
        <v>49</v>
      </c>
      <c r="I38" s="30"/>
      <c r="J38" s="197">
        <v>0</v>
      </c>
      <c r="K38" s="73"/>
      <c r="L38" s="67">
        <v>13</v>
      </c>
      <c r="M38" s="28" t="s">
        <v>50</v>
      </c>
      <c r="N38" s="36"/>
      <c r="O38" s="36"/>
      <c r="P38" s="200">
        <f>M49</f>
        <v>21</v>
      </c>
      <c r="Q38" s="74" t="s">
        <v>51</v>
      </c>
      <c r="R38" s="199">
        <v>0</v>
      </c>
      <c r="S38" s="71"/>
    </row>
    <row r="39" spans="1:19" ht="20.25" customHeight="1">
      <c r="A39" s="67">
        <v>2</v>
      </c>
      <c r="B39" s="75"/>
      <c r="C39" s="33"/>
      <c r="D39" s="69" t="s">
        <v>52</v>
      </c>
      <c r="E39" s="70">
        <f>SUMIF(Rozpocet!O10:O83,4,Rozpocet!I10:I83)</f>
        <v>0</v>
      </c>
      <c r="F39" s="71"/>
      <c r="G39" s="67">
        <v>9</v>
      </c>
      <c r="H39" s="14" t="s">
        <v>53</v>
      </c>
      <c r="I39" s="69"/>
      <c r="J39" s="197">
        <v>0</v>
      </c>
      <c r="K39" s="73"/>
      <c r="L39" s="67">
        <v>14</v>
      </c>
      <c r="M39" s="28" t="s">
        <v>54</v>
      </c>
      <c r="N39" s="36"/>
      <c r="O39" s="36"/>
      <c r="P39" s="200">
        <f>M49</f>
        <v>21</v>
      </c>
      <c r="Q39" s="74" t="s">
        <v>51</v>
      </c>
      <c r="R39" s="199">
        <v>0</v>
      </c>
      <c r="S39" s="71"/>
    </row>
    <row r="40" spans="1:19" ht="20.25" customHeight="1">
      <c r="A40" s="67">
        <v>3</v>
      </c>
      <c r="B40" s="68" t="s">
        <v>55</v>
      </c>
      <c r="C40" s="17"/>
      <c r="D40" s="69" t="s">
        <v>48</v>
      </c>
      <c r="E40" s="70">
        <f>SUMIF(Rozpocet!O11:O83,32,Rozpocet!I11:I83)</f>
        <v>0</v>
      </c>
      <c r="F40" s="71"/>
      <c r="G40" s="67">
        <v>10</v>
      </c>
      <c r="H40" s="72" t="s">
        <v>56</v>
      </c>
      <c r="I40" s="30"/>
      <c r="J40" s="197">
        <v>0</v>
      </c>
      <c r="K40" s="73"/>
      <c r="L40" s="67">
        <v>15</v>
      </c>
      <c r="M40" s="28" t="s">
        <v>57</v>
      </c>
      <c r="N40" s="36"/>
      <c r="O40" s="36"/>
      <c r="P40" s="200">
        <f>M49</f>
        <v>21</v>
      </c>
      <c r="Q40" s="74" t="s">
        <v>51</v>
      </c>
      <c r="R40" s="199">
        <v>0</v>
      </c>
      <c r="S40" s="71"/>
    </row>
    <row r="41" spans="1:19" ht="20.25" customHeight="1">
      <c r="A41" s="67">
        <v>4</v>
      </c>
      <c r="B41" s="75"/>
      <c r="C41" s="33"/>
      <c r="D41" s="69" t="s">
        <v>52</v>
      </c>
      <c r="E41" s="70">
        <f>SUMIF(Rozpocet!O12:O83,16,Rozpocet!I12:I83)+SUMIF(Rozpocet!O12:O83,128,Rozpocet!I12:I83)</f>
        <v>0</v>
      </c>
      <c r="F41" s="71"/>
      <c r="G41" s="67">
        <v>11</v>
      </c>
      <c r="H41" s="72"/>
      <c r="I41" s="30"/>
      <c r="J41" s="197">
        <v>0</v>
      </c>
      <c r="K41" s="73"/>
      <c r="L41" s="67">
        <v>16</v>
      </c>
      <c r="M41" s="28" t="s">
        <v>58</v>
      </c>
      <c r="N41" s="36"/>
      <c r="O41" s="36"/>
      <c r="P41" s="200">
        <f>M49</f>
        <v>21</v>
      </c>
      <c r="Q41" s="74" t="s">
        <v>51</v>
      </c>
      <c r="R41" s="199">
        <v>0</v>
      </c>
      <c r="S41" s="71"/>
    </row>
    <row r="42" spans="1:19" ht="20.25" customHeight="1">
      <c r="A42" s="67">
        <v>5</v>
      </c>
      <c r="B42" s="68" t="s">
        <v>59</v>
      </c>
      <c r="C42" s="17"/>
      <c r="D42" s="69" t="s">
        <v>48</v>
      </c>
      <c r="E42" s="70">
        <f>SUMIF(Rozpocet!O13:O83,256,Rozpocet!I13:I83)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60</v>
      </c>
      <c r="N42" s="36"/>
      <c r="O42" s="36"/>
      <c r="P42" s="200">
        <f>M49</f>
        <v>21</v>
      </c>
      <c r="Q42" s="74" t="s">
        <v>51</v>
      </c>
      <c r="R42" s="199">
        <v>0</v>
      </c>
      <c r="S42" s="71"/>
    </row>
    <row r="43" spans="1:19" ht="20.25" customHeight="1">
      <c r="A43" s="67">
        <v>6</v>
      </c>
      <c r="B43" s="75"/>
      <c r="C43" s="33"/>
      <c r="D43" s="69" t="s">
        <v>52</v>
      </c>
      <c r="E43" s="70">
        <f>SUMIF(Rozpocet!O14:O83,64,Rozpocet!I14:I83)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61</v>
      </c>
      <c r="N43" s="36"/>
      <c r="O43" s="36"/>
      <c r="P43" s="36"/>
      <c r="Q43" s="30"/>
      <c r="R43" s="70">
        <f>SUMIF(Rozpocet!O14:O83,1024,Rozpocet!I14:I83)</f>
        <v>0</v>
      </c>
      <c r="S43" s="71"/>
    </row>
    <row r="44" spans="1:19" ht="20.25" customHeight="1">
      <c r="A44" s="67">
        <v>7</v>
      </c>
      <c r="B44" s="78" t="s">
        <v>62</v>
      </c>
      <c r="C44" s="36"/>
      <c r="D44" s="30"/>
      <c r="E44" s="79">
        <f>SUM(E38:E43)</f>
        <v>0</v>
      </c>
      <c r="F44" s="46"/>
      <c r="G44" s="67">
        <v>12</v>
      </c>
      <c r="H44" s="78" t="s">
        <v>63</v>
      </c>
      <c r="I44" s="30"/>
      <c r="J44" s="80">
        <f>SUM(J38:J41)</f>
        <v>0</v>
      </c>
      <c r="K44" s="81"/>
      <c r="L44" s="67">
        <v>19</v>
      </c>
      <c r="M44" s="68" t="s">
        <v>64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65</v>
      </c>
      <c r="C45" s="85"/>
      <c r="D45" s="86"/>
      <c r="E45" s="87">
        <f>SUMIF(Rozpocet!O14:O83,512,Rozpocet!I14:I83)</f>
        <v>0</v>
      </c>
      <c r="F45" s="42"/>
      <c r="G45" s="83">
        <v>21</v>
      </c>
      <c r="H45" s="84" t="s">
        <v>66</v>
      </c>
      <c r="I45" s="86"/>
      <c r="J45" s="198">
        <v>0</v>
      </c>
      <c r="K45" s="88">
        <f>M49</f>
        <v>21</v>
      </c>
      <c r="L45" s="83">
        <v>22</v>
      </c>
      <c r="M45" s="84" t="s">
        <v>67</v>
      </c>
      <c r="N45" s="85"/>
      <c r="O45" s="85"/>
      <c r="P45" s="85"/>
      <c r="Q45" s="86"/>
      <c r="R45" s="87">
        <f>SUMIF(Rozpocet!O14:O83,"&lt;4",Rozpocet!I14:I83)+SUMIF(Rozpocet!O14:O83,"&gt;1024",Rozpocet!I14:I83)</f>
        <v>0</v>
      </c>
      <c r="S45" s="42"/>
    </row>
    <row r="46" spans="1:19" ht="20.25" customHeight="1">
      <c r="A46" s="89" t="s">
        <v>24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68</v>
      </c>
      <c r="M46" s="49"/>
      <c r="N46" s="63" t="s">
        <v>69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70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71</v>
      </c>
      <c r="B48" s="32"/>
      <c r="C48" s="32"/>
      <c r="D48" s="32"/>
      <c r="E48" s="32"/>
      <c r="F48" s="33"/>
      <c r="G48" s="95" t="s">
        <v>72</v>
      </c>
      <c r="H48" s="32"/>
      <c r="I48" s="32"/>
      <c r="J48" s="32"/>
      <c r="K48" s="32"/>
      <c r="L48" s="67">
        <v>24</v>
      </c>
      <c r="M48" s="96">
        <v>10</v>
      </c>
      <c r="N48" s="33" t="s">
        <v>51</v>
      </c>
      <c r="O48" s="97">
        <f>R47-O49</f>
        <v>0</v>
      </c>
      <c r="P48" s="36" t="s">
        <v>73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20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21</v>
      </c>
      <c r="N49" s="30" t="s">
        <v>51</v>
      </c>
      <c r="O49" s="97">
        <f>ROUND(SUMIF(Rozpocet!N14:N83,M49,Rozpocet!I14:I83)+SUMIF(P38:P42,M49,R38:R42)+IF(K45=M49,J45,0),2)</f>
        <v>0</v>
      </c>
      <c r="P49" s="36" t="s">
        <v>73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74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71</v>
      </c>
      <c r="B51" s="32"/>
      <c r="C51" s="32"/>
      <c r="D51" s="32"/>
      <c r="E51" s="32"/>
      <c r="F51" s="33"/>
      <c r="G51" s="95" t="s">
        <v>72</v>
      </c>
      <c r="H51" s="32"/>
      <c r="I51" s="32"/>
      <c r="J51" s="32"/>
      <c r="K51" s="32"/>
      <c r="L51" s="61" t="s">
        <v>75</v>
      </c>
      <c r="M51" s="49"/>
      <c r="N51" s="63" t="s">
        <v>76</v>
      </c>
      <c r="O51" s="48"/>
      <c r="P51" s="48"/>
      <c r="Q51" s="48"/>
      <c r="R51" s="108"/>
      <c r="S51" s="51"/>
    </row>
    <row r="52" spans="1:19" ht="20.25" customHeight="1">
      <c r="A52" s="100" t="s">
        <v>27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77</v>
      </c>
      <c r="N52" s="36"/>
      <c r="O52" s="36"/>
      <c r="P52" s="36"/>
      <c r="Q52" s="30"/>
      <c r="R52" s="199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78</v>
      </c>
      <c r="N53" s="36"/>
      <c r="O53" s="36"/>
      <c r="P53" s="36"/>
      <c r="Q53" s="30"/>
      <c r="R53" s="199">
        <v>0</v>
      </c>
      <c r="S53" s="71"/>
    </row>
    <row r="54" spans="1:19" ht="20.25" customHeight="1">
      <c r="A54" s="109" t="s">
        <v>71</v>
      </c>
      <c r="B54" s="41"/>
      <c r="C54" s="41"/>
      <c r="D54" s="41"/>
      <c r="E54" s="41"/>
      <c r="F54" s="110"/>
      <c r="G54" s="111" t="s">
        <v>72</v>
      </c>
      <c r="H54" s="41"/>
      <c r="I54" s="41"/>
      <c r="J54" s="41"/>
      <c r="K54" s="41"/>
      <c r="L54" s="83">
        <v>29</v>
      </c>
      <c r="M54" s="84" t="s">
        <v>79</v>
      </c>
      <c r="N54" s="85"/>
      <c r="O54" s="85"/>
      <c r="P54" s="85"/>
      <c r="Q54" s="86"/>
      <c r="R54" s="201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80</v>
      </c>
      <c r="B1" s="114"/>
      <c r="C1" s="114"/>
      <c r="D1" s="114"/>
      <c r="E1" s="114"/>
    </row>
    <row r="2" spans="1:5" ht="12" customHeight="1">
      <c r="A2" s="115" t="s">
        <v>81</v>
      </c>
      <c r="B2" s="116" t="str">
        <f>'Krycí list'!E5</f>
        <v>Velké Přílepy - rek. ulice Pod Hájnicí, Příčná, Souběžná</v>
      </c>
      <c r="C2" s="117"/>
      <c r="D2" s="117"/>
      <c r="E2" s="117"/>
    </row>
    <row r="3" spans="1:5" ht="12" customHeight="1">
      <c r="A3" s="115" t="s">
        <v>82</v>
      </c>
      <c r="B3" s="116" t="str">
        <f>'Krycí list'!E7</f>
        <v>D.2.3 - Rekonstrukce vodovodu</v>
      </c>
      <c r="C3" s="118"/>
      <c r="D3" s="116"/>
      <c r="E3" s="119"/>
    </row>
    <row r="4" spans="1:5" ht="12" customHeight="1">
      <c r="A4" s="115" t="s">
        <v>83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84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85</v>
      </c>
      <c r="B7" s="116" t="str">
        <f>'Krycí list'!E26</f>
        <v>obec Velké Přílepy</v>
      </c>
      <c r="C7" s="118"/>
      <c r="D7" s="116"/>
      <c r="E7" s="119"/>
    </row>
    <row r="8" spans="1:5" ht="12" customHeight="1">
      <c r="A8" s="116" t="s">
        <v>86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87</v>
      </c>
      <c r="B9" s="116" t="s">
        <v>31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88</v>
      </c>
      <c r="B11" s="121" t="s">
        <v>89</v>
      </c>
      <c r="C11" s="122" t="s">
        <v>90</v>
      </c>
      <c r="D11" s="123" t="s">
        <v>91</v>
      </c>
      <c r="E11" s="122" t="s">
        <v>92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Rozpocet!D23</f>
        <v>4</v>
      </c>
      <c r="B16" s="137" t="str">
        <f>Rozpocet!E23</f>
        <v>Vodorovné konstrukce</v>
      </c>
      <c r="C16" s="138">
        <f>Rozpocet!I23</f>
        <v>0</v>
      </c>
      <c r="D16" s="139">
        <f>Rozpocet!K23</f>
        <v>0</v>
      </c>
      <c r="E16" s="139">
        <f>Rozpocet!M23</f>
        <v>0</v>
      </c>
    </row>
    <row r="17" spans="1:5" s="131" customFormat="1" ht="12.75" customHeight="1">
      <c r="A17" s="136" t="str">
        <f>Rozpocet!D26</f>
        <v>8</v>
      </c>
      <c r="B17" s="137" t="str">
        <f>Rozpocet!E26</f>
        <v>Trubní vedení</v>
      </c>
      <c r="C17" s="138">
        <f>Rozpocet!I26</f>
        <v>0</v>
      </c>
      <c r="D17" s="139">
        <f>Rozpocet!K26</f>
        <v>0</v>
      </c>
      <c r="E17" s="139">
        <f>Rozpocet!M26</f>
        <v>0</v>
      </c>
    </row>
    <row r="18" spans="1:5" s="131" customFormat="1" ht="12.75" customHeight="1">
      <c r="A18" s="132" t="str">
        <f>Rozpocet!D66</f>
        <v>PSV</v>
      </c>
      <c r="B18" s="133" t="str">
        <f>Rozpocet!E66</f>
        <v>Práce a dodávky PSV</v>
      </c>
      <c r="C18" s="134">
        <f>Rozpocet!I66</f>
        <v>0</v>
      </c>
      <c r="D18" s="135">
        <f>Rozpocet!K66</f>
        <v>0</v>
      </c>
      <c r="E18" s="135">
        <f>Rozpocet!M66</f>
        <v>0</v>
      </c>
    </row>
    <row r="19" spans="1:5" s="131" customFormat="1" ht="12.75" customHeight="1">
      <c r="A19" s="136" t="str">
        <f>Rozpocet!D67</f>
        <v>722</v>
      </c>
      <c r="B19" s="137" t="str">
        <f>Rozpocet!E67</f>
        <v>Zdravotechnika - vnitřní vodovod</v>
      </c>
      <c r="C19" s="138">
        <f>Rozpocet!I67</f>
        <v>0</v>
      </c>
      <c r="D19" s="139">
        <f>Rozpocet!K67</f>
        <v>0</v>
      </c>
      <c r="E19" s="139">
        <f>Rozpocet!M67</f>
        <v>0</v>
      </c>
    </row>
    <row r="20" spans="2:5" s="140" customFormat="1" ht="12.75" customHeight="1">
      <c r="B20" s="141" t="s">
        <v>93</v>
      </c>
      <c r="C20" s="142">
        <f>Rozpocet!I83</f>
        <v>0</v>
      </c>
      <c r="D20" s="143">
        <f>Rozpocet!K83</f>
        <v>0</v>
      </c>
      <c r="E20" s="143">
        <f>Rozpocet!M83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13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15" t="s">
        <v>81</v>
      </c>
      <c r="B2" s="116"/>
      <c r="C2" s="116" t="str">
        <f>'Krycí list'!E5</f>
        <v>Velké Přílepy - rek. ulice Pod Hájnicí, Příčná, Souběžná</v>
      </c>
      <c r="D2" s="116"/>
      <c r="E2" s="116"/>
      <c r="F2" s="116"/>
      <c r="G2" s="116"/>
      <c r="H2" s="116"/>
      <c r="I2" s="116"/>
      <c r="J2" s="116"/>
      <c r="K2" s="116"/>
      <c r="L2" s="144"/>
      <c r="M2" s="144"/>
      <c r="N2" s="144"/>
      <c r="O2" s="145"/>
      <c r="P2" s="145"/>
    </row>
    <row r="3" spans="1:16" ht="11.25" customHeight="1">
      <c r="A3" s="115" t="s">
        <v>82</v>
      </c>
      <c r="B3" s="116"/>
      <c r="C3" s="116" t="str">
        <f>'Krycí list'!E7</f>
        <v>D.2.3 - Rekonstrukce vodovodu</v>
      </c>
      <c r="D3" s="116"/>
      <c r="E3" s="116"/>
      <c r="F3" s="116"/>
      <c r="G3" s="116"/>
      <c r="H3" s="116"/>
      <c r="I3" s="116"/>
      <c r="J3" s="116"/>
      <c r="K3" s="116"/>
      <c r="L3" s="144"/>
      <c r="M3" s="144"/>
      <c r="N3" s="144"/>
      <c r="O3" s="145"/>
      <c r="P3" s="145"/>
    </row>
    <row r="4" spans="1:16" ht="11.25" customHeight="1">
      <c r="A4" s="115" t="s">
        <v>83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4"/>
      <c r="M4" s="144"/>
      <c r="N4" s="144"/>
      <c r="O4" s="145"/>
      <c r="P4" s="145"/>
    </row>
    <row r="5" spans="1:16" ht="11.25" customHeight="1">
      <c r="A5" s="116" t="s">
        <v>95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4"/>
      <c r="M5" s="144"/>
      <c r="N5" s="144"/>
      <c r="O5" s="145"/>
      <c r="P5" s="145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4"/>
      <c r="M6" s="144"/>
      <c r="N6" s="144"/>
      <c r="O6" s="145"/>
      <c r="P6" s="145"/>
    </row>
    <row r="7" spans="1:16" ht="11.25" customHeight="1">
      <c r="A7" s="116" t="s">
        <v>85</v>
      </c>
      <c r="B7" s="116"/>
      <c r="C7" s="116" t="str">
        <f>'Krycí list'!E26</f>
        <v>obec Velké Přílepy</v>
      </c>
      <c r="D7" s="116"/>
      <c r="E7" s="116"/>
      <c r="F7" s="116"/>
      <c r="G7" s="116"/>
      <c r="H7" s="116"/>
      <c r="I7" s="116"/>
      <c r="J7" s="116"/>
      <c r="K7" s="116"/>
      <c r="L7" s="144"/>
      <c r="M7" s="144"/>
      <c r="N7" s="144"/>
      <c r="O7" s="145"/>
      <c r="P7" s="145"/>
    </row>
    <row r="8" spans="1:16" ht="11.25" customHeight="1">
      <c r="A8" s="116" t="s">
        <v>86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4"/>
      <c r="M8" s="144"/>
      <c r="N8" s="144"/>
      <c r="O8" s="145"/>
      <c r="P8" s="145"/>
    </row>
    <row r="9" spans="1:16" ht="11.25" customHeight="1">
      <c r="A9" s="116" t="s">
        <v>87</v>
      </c>
      <c r="B9" s="116"/>
      <c r="C9" s="116" t="s">
        <v>31</v>
      </c>
      <c r="D9" s="116"/>
      <c r="E9" s="116"/>
      <c r="F9" s="116"/>
      <c r="G9" s="116"/>
      <c r="H9" s="116"/>
      <c r="I9" s="116"/>
      <c r="J9" s="116"/>
      <c r="K9" s="116"/>
      <c r="L9" s="144"/>
      <c r="M9" s="144"/>
      <c r="N9" s="144"/>
      <c r="O9" s="145"/>
      <c r="P9" s="145"/>
    </row>
    <row r="10" spans="1:16" ht="5.25" customHeight="1">
      <c r="A10" s="144"/>
      <c r="B10" s="144"/>
      <c r="C10" s="144"/>
      <c r="D10" s="144"/>
      <c r="E10" s="144"/>
      <c r="F10" s="144"/>
      <c r="G10" s="144"/>
      <c r="H10" s="183"/>
      <c r="I10" s="144"/>
      <c r="J10" s="144"/>
      <c r="K10" s="144"/>
      <c r="L10" s="144"/>
      <c r="M10" s="144"/>
      <c r="N10" s="183"/>
      <c r="O10" s="145"/>
      <c r="P10" s="145"/>
    </row>
    <row r="11" spans="1:16" ht="21.75" customHeight="1">
      <c r="A11" s="120" t="s">
        <v>96</v>
      </c>
      <c r="B11" s="121" t="s">
        <v>97</v>
      </c>
      <c r="C11" s="121" t="s">
        <v>98</v>
      </c>
      <c r="D11" s="121" t="s">
        <v>99</v>
      </c>
      <c r="E11" s="121" t="s">
        <v>89</v>
      </c>
      <c r="F11" s="121" t="s">
        <v>100</v>
      </c>
      <c r="G11" s="121" t="s">
        <v>101</v>
      </c>
      <c r="H11" s="184" t="s">
        <v>102</v>
      </c>
      <c r="I11" s="121" t="s">
        <v>90</v>
      </c>
      <c r="J11" s="121" t="s">
        <v>103</v>
      </c>
      <c r="K11" s="121" t="s">
        <v>91</v>
      </c>
      <c r="L11" s="121" t="s">
        <v>104</v>
      </c>
      <c r="M11" s="121" t="s">
        <v>105</v>
      </c>
      <c r="N11" s="192" t="s">
        <v>106</v>
      </c>
      <c r="O11" s="146" t="s">
        <v>107</v>
      </c>
      <c r="P11" s="147" t="s">
        <v>108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85">
        <v>8</v>
      </c>
      <c r="I12" s="125">
        <v>9</v>
      </c>
      <c r="J12" s="125"/>
      <c r="K12" s="125"/>
      <c r="L12" s="125"/>
      <c r="M12" s="125"/>
      <c r="N12" s="193">
        <v>10</v>
      </c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83"/>
      <c r="I13" s="144"/>
      <c r="J13" s="144"/>
      <c r="K13" s="144"/>
      <c r="L13" s="144"/>
      <c r="M13" s="144"/>
      <c r="N13" s="183"/>
      <c r="O13" s="145"/>
      <c r="P13" s="150"/>
    </row>
    <row r="14" spans="1:16" s="131" customFormat="1" ht="12.75" customHeight="1">
      <c r="A14" s="151"/>
      <c r="B14" s="152" t="s">
        <v>68</v>
      </c>
      <c r="C14" s="151"/>
      <c r="D14" s="151" t="s">
        <v>47</v>
      </c>
      <c r="E14" s="151" t="s">
        <v>109</v>
      </c>
      <c r="F14" s="151"/>
      <c r="G14" s="151"/>
      <c r="H14" s="186"/>
      <c r="I14" s="153">
        <f>I15+I23+I26</f>
        <v>0</v>
      </c>
      <c r="J14" s="151"/>
      <c r="K14" s="154">
        <f>K15+K23+K26</f>
        <v>0</v>
      </c>
      <c r="L14" s="151"/>
      <c r="M14" s="154">
        <f>M15+M23+M26</f>
        <v>0</v>
      </c>
      <c r="N14" s="186"/>
      <c r="P14" s="133" t="s">
        <v>110</v>
      </c>
    </row>
    <row r="15" spans="2:16" s="131" customFormat="1" ht="12.75" customHeight="1">
      <c r="B15" s="136" t="s">
        <v>68</v>
      </c>
      <c r="D15" s="137" t="s">
        <v>111</v>
      </c>
      <c r="E15" s="137" t="s">
        <v>112</v>
      </c>
      <c r="H15" s="187"/>
      <c r="I15" s="138">
        <f>SUM(I16:I22)</f>
        <v>0</v>
      </c>
      <c r="K15" s="139">
        <f>SUM(K16:K22)</f>
        <v>0</v>
      </c>
      <c r="M15" s="139">
        <f>SUM(M16:M22)</f>
        <v>0</v>
      </c>
      <c r="N15" s="187"/>
      <c r="P15" s="137" t="s">
        <v>111</v>
      </c>
    </row>
    <row r="16" spans="1:16" s="14" customFormat="1" ht="13.5" customHeight="1">
      <c r="A16" s="155" t="s">
        <v>111</v>
      </c>
      <c r="B16" s="155" t="s">
        <v>113</v>
      </c>
      <c r="C16" s="155" t="s">
        <v>114</v>
      </c>
      <c r="D16" s="156" t="s">
        <v>115</v>
      </c>
      <c r="E16" s="157" t="s">
        <v>116</v>
      </c>
      <c r="F16" s="155" t="s">
        <v>117</v>
      </c>
      <c r="G16" s="158">
        <v>677</v>
      </c>
      <c r="H16" s="188">
        <v>0</v>
      </c>
      <c r="I16" s="159">
        <f aca="true" t="shared" si="0" ref="I16:I22">ROUND(G16*H16,2)</f>
        <v>0</v>
      </c>
      <c r="J16" s="160">
        <v>0</v>
      </c>
      <c r="K16" s="158">
        <f aca="true" t="shared" si="1" ref="K16:K22">G16*J16</f>
        <v>0</v>
      </c>
      <c r="L16" s="160">
        <v>0</v>
      </c>
      <c r="M16" s="158">
        <f aca="true" t="shared" si="2" ref="M16:M22">G16*L16</f>
        <v>0</v>
      </c>
      <c r="N16" s="194">
        <v>21</v>
      </c>
      <c r="O16" s="161">
        <v>4</v>
      </c>
      <c r="P16" s="14" t="s">
        <v>118</v>
      </c>
    </row>
    <row r="17" spans="1:16" s="14" customFormat="1" ht="13.5" customHeight="1">
      <c r="A17" s="155" t="s">
        <v>118</v>
      </c>
      <c r="B17" s="155" t="s">
        <v>113</v>
      </c>
      <c r="C17" s="155" t="s">
        <v>114</v>
      </c>
      <c r="D17" s="156" t="s">
        <v>119</v>
      </c>
      <c r="E17" s="157" t="s">
        <v>120</v>
      </c>
      <c r="F17" s="155" t="s">
        <v>117</v>
      </c>
      <c r="G17" s="158">
        <v>196</v>
      </c>
      <c r="H17" s="188">
        <v>0</v>
      </c>
      <c r="I17" s="159">
        <f t="shared" si="0"/>
        <v>0</v>
      </c>
      <c r="J17" s="160">
        <v>0</v>
      </c>
      <c r="K17" s="158">
        <f t="shared" si="1"/>
        <v>0</v>
      </c>
      <c r="L17" s="160">
        <v>0</v>
      </c>
      <c r="M17" s="158">
        <f t="shared" si="2"/>
        <v>0</v>
      </c>
      <c r="N17" s="194">
        <v>21</v>
      </c>
      <c r="O17" s="161">
        <v>4</v>
      </c>
      <c r="P17" s="14" t="s">
        <v>118</v>
      </c>
    </row>
    <row r="18" spans="1:16" s="14" customFormat="1" ht="13.5" customHeight="1">
      <c r="A18" s="155" t="s">
        <v>121</v>
      </c>
      <c r="B18" s="155" t="s">
        <v>113</v>
      </c>
      <c r="C18" s="155" t="s">
        <v>114</v>
      </c>
      <c r="D18" s="156" t="s">
        <v>122</v>
      </c>
      <c r="E18" s="157" t="s">
        <v>123</v>
      </c>
      <c r="F18" s="155" t="s">
        <v>117</v>
      </c>
      <c r="G18" s="158">
        <v>196</v>
      </c>
      <c r="H18" s="188">
        <v>0</v>
      </c>
      <c r="I18" s="159">
        <f t="shared" si="0"/>
        <v>0</v>
      </c>
      <c r="J18" s="160">
        <v>0</v>
      </c>
      <c r="K18" s="158">
        <f t="shared" si="1"/>
        <v>0</v>
      </c>
      <c r="L18" s="160">
        <v>0</v>
      </c>
      <c r="M18" s="158">
        <f t="shared" si="2"/>
        <v>0</v>
      </c>
      <c r="N18" s="194">
        <v>21</v>
      </c>
      <c r="O18" s="161">
        <v>4</v>
      </c>
      <c r="P18" s="14" t="s">
        <v>118</v>
      </c>
    </row>
    <row r="19" spans="1:16" s="14" customFormat="1" ht="13.5" customHeight="1">
      <c r="A19" s="155" t="s">
        <v>124</v>
      </c>
      <c r="B19" s="155" t="s">
        <v>113</v>
      </c>
      <c r="C19" s="155" t="s">
        <v>114</v>
      </c>
      <c r="D19" s="156" t="s">
        <v>125</v>
      </c>
      <c r="E19" s="157" t="s">
        <v>126</v>
      </c>
      <c r="F19" s="155" t="s">
        <v>127</v>
      </c>
      <c r="G19" s="158">
        <v>196</v>
      </c>
      <c r="H19" s="188">
        <v>0</v>
      </c>
      <c r="I19" s="159">
        <f t="shared" si="0"/>
        <v>0</v>
      </c>
      <c r="J19" s="160">
        <v>0</v>
      </c>
      <c r="K19" s="158">
        <f t="shared" si="1"/>
        <v>0</v>
      </c>
      <c r="L19" s="160">
        <v>0</v>
      </c>
      <c r="M19" s="158">
        <f t="shared" si="2"/>
        <v>0</v>
      </c>
      <c r="N19" s="194">
        <v>21</v>
      </c>
      <c r="O19" s="161">
        <v>4</v>
      </c>
      <c r="P19" s="14" t="s">
        <v>118</v>
      </c>
    </row>
    <row r="20" spans="1:16" s="14" customFormat="1" ht="13.5" customHeight="1">
      <c r="A20" s="155" t="s">
        <v>128</v>
      </c>
      <c r="B20" s="155" t="s">
        <v>113</v>
      </c>
      <c r="C20" s="155" t="s">
        <v>114</v>
      </c>
      <c r="D20" s="156" t="s">
        <v>129</v>
      </c>
      <c r="E20" s="157" t="s">
        <v>130</v>
      </c>
      <c r="F20" s="155" t="s">
        <v>117</v>
      </c>
      <c r="G20" s="158">
        <v>482</v>
      </c>
      <c r="H20" s="188">
        <v>0</v>
      </c>
      <c r="I20" s="159">
        <f t="shared" si="0"/>
        <v>0</v>
      </c>
      <c r="J20" s="160">
        <v>0</v>
      </c>
      <c r="K20" s="158">
        <f t="shared" si="1"/>
        <v>0</v>
      </c>
      <c r="L20" s="160">
        <v>0</v>
      </c>
      <c r="M20" s="158">
        <f t="shared" si="2"/>
        <v>0</v>
      </c>
      <c r="N20" s="194">
        <v>21</v>
      </c>
      <c r="O20" s="161">
        <v>4</v>
      </c>
      <c r="P20" s="14" t="s">
        <v>118</v>
      </c>
    </row>
    <row r="21" spans="1:16" s="14" customFormat="1" ht="24" customHeight="1">
      <c r="A21" s="155" t="s">
        <v>131</v>
      </c>
      <c r="B21" s="155" t="s">
        <v>113</v>
      </c>
      <c r="C21" s="155" t="s">
        <v>114</v>
      </c>
      <c r="D21" s="156" t="s">
        <v>132</v>
      </c>
      <c r="E21" s="157" t="s">
        <v>133</v>
      </c>
      <c r="F21" s="155" t="s">
        <v>117</v>
      </c>
      <c r="G21" s="158">
        <v>158</v>
      </c>
      <c r="H21" s="188">
        <v>0</v>
      </c>
      <c r="I21" s="159">
        <f t="shared" si="0"/>
        <v>0</v>
      </c>
      <c r="J21" s="160">
        <v>0</v>
      </c>
      <c r="K21" s="158">
        <f t="shared" si="1"/>
        <v>0</v>
      </c>
      <c r="L21" s="160">
        <v>0</v>
      </c>
      <c r="M21" s="158">
        <f t="shared" si="2"/>
        <v>0</v>
      </c>
      <c r="N21" s="194">
        <v>21</v>
      </c>
      <c r="O21" s="161">
        <v>4</v>
      </c>
      <c r="P21" s="14" t="s">
        <v>118</v>
      </c>
    </row>
    <row r="22" spans="1:16" s="14" customFormat="1" ht="13.5" customHeight="1">
      <c r="A22" s="162" t="s">
        <v>134</v>
      </c>
      <c r="B22" s="162" t="s">
        <v>135</v>
      </c>
      <c r="C22" s="162" t="s">
        <v>136</v>
      </c>
      <c r="D22" s="163" t="s">
        <v>137</v>
      </c>
      <c r="E22" s="164" t="s">
        <v>138</v>
      </c>
      <c r="F22" s="162" t="s">
        <v>127</v>
      </c>
      <c r="G22" s="165">
        <v>79</v>
      </c>
      <c r="H22" s="189">
        <v>0</v>
      </c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95">
        <v>21</v>
      </c>
      <c r="O22" s="168">
        <v>8</v>
      </c>
      <c r="P22" s="169" t="s">
        <v>118</v>
      </c>
    </row>
    <row r="23" spans="2:16" s="131" customFormat="1" ht="12.75" customHeight="1">
      <c r="B23" s="136" t="s">
        <v>68</v>
      </c>
      <c r="D23" s="137" t="s">
        <v>124</v>
      </c>
      <c r="E23" s="137" t="s">
        <v>139</v>
      </c>
      <c r="H23" s="187"/>
      <c r="I23" s="138">
        <f>SUM(I24:I25)</f>
        <v>0</v>
      </c>
      <c r="K23" s="139">
        <f>SUM(K24:K25)</f>
        <v>0</v>
      </c>
      <c r="M23" s="139">
        <f>SUM(M24:M25)</f>
        <v>0</v>
      </c>
      <c r="N23" s="187"/>
      <c r="P23" s="137" t="s">
        <v>111</v>
      </c>
    </row>
    <row r="24" spans="1:16" s="14" customFormat="1" ht="13.5" customHeight="1">
      <c r="A24" s="155" t="s">
        <v>140</v>
      </c>
      <c r="B24" s="155" t="s">
        <v>113</v>
      </c>
      <c r="C24" s="155" t="s">
        <v>141</v>
      </c>
      <c r="D24" s="156" t="s">
        <v>142</v>
      </c>
      <c r="E24" s="157" t="s">
        <v>143</v>
      </c>
      <c r="F24" s="155" t="s">
        <v>117</v>
      </c>
      <c r="G24" s="158">
        <v>38</v>
      </c>
      <c r="H24" s="188">
        <v>0</v>
      </c>
      <c r="I24" s="159">
        <f>ROUND(G24*H24,2)</f>
        <v>0</v>
      </c>
      <c r="J24" s="160">
        <v>0</v>
      </c>
      <c r="K24" s="158">
        <f>G24*J24</f>
        <v>0</v>
      </c>
      <c r="L24" s="160">
        <v>0</v>
      </c>
      <c r="M24" s="158">
        <f>G24*L24</f>
        <v>0</v>
      </c>
      <c r="N24" s="194">
        <v>21</v>
      </c>
      <c r="O24" s="161">
        <v>4</v>
      </c>
      <c r="P24" s="14" t="s">
        <v>118</v>
      </c>
    </row>
    <row r="25" spans="1:16" s="14" customFormat="1" ht="13.5" customHeight="1">
      <c r="A25" s="155" t="s">
        <v>144</v>
      </c>
      <c r="B25" s="155" t="s">
        <v>113</v>
      </c>
      <c r="C25" s="155" t="s">
        <v>141</v>
      </c>
      <c r="D25" s="156" t="s">
        <v>145</v>
      </c>
      <c r="E25" s="157" t="s">
        <v>146</v>
      </c>
      <c r="F25" s="155" t="s">
        <v>117</v>
      </c>
      <c r="G25" s="158">
        <v>3</v>
      </c>
      <c r="H25" s="188">
        <v>0</v>
      </c>
      <c r="I25" s="159">
        <f>ROUND(G25*H25,2)</f>
        <v>0</v>
      </c>
      <c r="J25" s="160">
        <v>0</v>
      </c>
      <c r="K25" s="158">
        <f>G25*J25</f>
        <v>0</v>
      </c>
      <c r="L25" s="160">
        <v>0</v>
      </c>
      <c r="M25" s="158">
        <f>G25*L25</f>
        <v>0</v>
      </c>
      <c r="N25" s="194">
        <v>21</v>
      </c>
      <c r="O25" s="161">
        <v>4</v>
      </c>
      <c r="P25" s="14" t="s">
        <v>118</v>
      </c>
    </row>
    <row r="26" spans="2:16" s="131" customFormat="1" ht="12.75" customHeight="1">
      <c r="B26" s="136" t="s">
        <v>68</v>
      </c>
      <c r="D26" s="137" t="s">
        <v>140</v>
      </c>
      <c r="E26" s="137" t="s">
        <v>147</v>
      </c>
      <c r="H26" s="187"/>
      <c r="I26" s="138">
        <f>SUM(I27:I65)</f>
        <v>0</v>
      </c>
      <c r="K26" s="139">
        <f>SUM(K27:K65)</f>
        <v>0</v>
      </c>
      <c r="M26" s="139">
        <f>SUM(M27:M65)</f>
        <v>0</v>
      </c>
      <c r="N26" s="187"/>
      <c r="P26" s="137" t="s">
        <v>111</v>
      </c>
    </row>
    <row r="27" spans="1:16" s="14" customFormat="1" ht="13.5" customHeight="1">
      <c r="A27" s="155" t="s">
        <v>148</v>
      </c>
      <c r="B27" s="155" t="s">
        <v>113</v>
      </c>
      <c r="C27" s="155" t="s">
        <v>141</v>
      </c>
      <c r="D27" s="156" t="s">
        <v>149</v>
      </c>
      <c r="E27" s="157" t="s">
        <v>150</v>
      </c>
      <c r="F27" s="155" t="s">
        <v>151</v>
      </c>
      <c r="G27" s="158">
        <v>2</v>
      </c>
      <c r="H27" s="188">
        <v>0</v>
      </c>
      <c r="I27" s="159">
        <f aca="true" t="shared" si="3" ref="I27:I64">ROUND(G27*H27,2)</f>
        <v>0</v>
      </c>
      <c r="J27" s="160">
        <v>0</v>
      </c>
      <c r="K27" s="158">
        <f aca="true" t="shared" si="4" ref="K27:K64">G27*J27</f>
        <v>0</v>
      </c>
      <c r="L27" s="160">
        <v>0</v>
      </c>
      <c r="M27" s="158">
        <f aca="true" t="shared" si="5" ref="M27:M64">G27*L27</f>
        <v>0</v>
      </c>
      <c r="N27" s="194">
        <v>21</v>
      </c>
      <c r="O27" s="161">
        <v>4</v>
      </c>
      <c r="P27" s="14" t="s">
        <v>118</v>
      </c>
    </row>
    <row r="28" spans="1:16" s="14" customFormat="1" ht="13.5" customHeight="1">
      <c r="A28" s="162" t="s">
        <v>152</v>
      </c>
      <c r="B28" s="162" t="s">
        <v>135</v>
      </c>
      <c r="C28" s="162" t="s">
        <v>136</v>
      </c>
      <c r="D28" s="163" t="s">
        <v>153</v>
      </c>
      <c r="E28" s="164" t="s">
        <v>154</v>
      </c>
      <c r="F28" s="162" t="s">
        <v>151</v>
      </c>
      <c r="G28" s="165">
        <v>2</v>
      </c>
      <c r="H28" s="189">
        <v>0</v>
      </c>
      <c r="I28" s="166">
        <f t="shared" si="3"/>
        <v>0</v>
      </c>
      <c r="J28" s="167">
        <v>0</v>
      </c>
      <c r="K28" s="165">
        <f t="shared" si="4"/>
        <v>0</v>
      </c>
      <c r="L28" s="167">
        <v>0</v>
      </c>
      <c r="M28" s="165">
        <f t="shared" si="5"/>
        <v>0</v>
      </c>
      <c r="N28" s="195">
        <v>21</v>
      </c>
      <c r="O28" s="168">
        <v>8</v>
      </c>
      <c r="P28" s="169" t="s">
        <v>118</v>
      </c>
    </row>
    <row r="29" spans="1:16" s="14" customFormat="1" ht="13.5" customHeight="1">
      <c r="A29" s="155" t="s">
        <v>155</v>
      </c>
      <c r="B29" s="155" t="s">
        <v>113</v>
      </c>
      <c r="C29" s="155" t="s">
        <v>141</v>
      </c>
      <c r="D29" s="156" t="s">
        <v>149</v>
      </c>
      <c r="E29" s="157" t="s">
        <v>150</v>
      </c>
      <c r="F29" s="155" t="s">
        <v>151</v>
      </c>
      <c r="G29" s="158">
        <v>2</v>
      </c>
      <c r="H29" s="188">
        <v>0</v>
      </c>
      <c r="I29" s="159">
        <f t="shared" si="3"/>
        <v>0</v>
      </c>
      <c r="J29" s="160">
        <v>0</v>
      </c>
      <c r="K29" s="158">
        <f t="shared" si="4"/>
        <v>0</v>
      </c>
      <c r="L29" s="160">
        <v>0</v>
      </c>
      <c r="M29" s="158">
        <f t="shared" si="5"/>
        <v>0</v>
      </c>
      <c r="N29" s="194">
        <v>21</v>
      </c>
      <c r="O29" s="161">
        <v>4</v>
      </c>
      <c r="P29" s="14" t="s">
        <v>118</v>
      </c>
    </row>
    <row r="30" spans="1:16" s="14" customFormat="1" ht="13.5" customHeight="1">
      <c r="A30" s="162" t="s">
        <v>156</v>
      </c>
      <c r="B30" s="162" t="s">
        <v>135</v>
      </c>
      <c r="C30" s="162" t="s">
        <v>136</v>
      </c>
      <c r="D30" s="163" t="s">
        <v>157</v>
      </c>
      <c r="E30" s="164" t="s">
        <v>158</v>
      </c>
      <c r="F30" s="162" t="s">
        <v>151</v>
      </c>
      <c r="G30" s="165">
        <v>2</v>
      </c>
      <c r="H30" s="189">
        <v>0</v>
      </c>
      <c r="I30" s="166">
        <f t="shared" si="3"/>
        <v>0</v>
      </c>
      <c r="J30" s="167">
        <v>0</v>
      </c>
      <c r="K30" s="165">
        <f t="shared" si="4"/>
        <v>0</v>
      </c>
      <c r="L30" s="167">
        <v>0</v>
      </c>
      <c r="M30" s="165">
        <f t="shared" si="5"/>
        <v>0</v>
      </c>
      <c r="N30" s="195">
        <v>21</v>
      </c>
      <c r="O30" s="168">
        <v>8</v>
      </c>
      <c r="P30" s="169" t="s">
        <v>118</v>
      </c>
    </row>
    <row r="31" spans="1:16" s="14" customFormat="1" ht="13.5" customHeight="1">
      <c r="A31" s="155" t="s">
        <v>159</v>
      </c>
      <c r="B31" s="155" t="s">
        <v>113</v>
      </c>
      <c r="C31" s="155" t="s">
        <v>141</v>
      </c>
      <c r="D31" s="156" t="s">
        <v>160</v>
      </c>
      <c r="E31" s="157" t="s">
        <v>161</v>
      </c>
      <c r="F31" s="155" t="s">
        <v>151</v>
      </c>
      <c r="G31" s="158">
        <v>4</v>
      </c>
      <c r="H31" s="188">
        <v>0</v>
      </c>
      <c r="I31" s="159">
        <f t="shared" si="3"/>
        <v>0</v>
      </c>
      <c r="J31" s="160">
        <v>0</v>
      </c>
      <c r="K31" s="158">
        <f t="shared" si="4"/>
        <v>0</v>
      </c>
      <c r="L31" s="160">
        <v>0</v>
      </c>
      <c r="M31" s="158">
        <f t="shared" si="5"/>
        <v>0</v>
      </c>
      <c r="N31" s="194">
        <v>21</v>
      </c>
      <c r="O31" s="161">
        <v>4</v>
      </c>
      <c r="P31" s="14" t="s">
        <v>118</v>
      </c>
    </row>
    <row r="32" spans="1:16" s="14" customFormat="1" ht="24" customHeight="1">
      <c r="A32" s="162" t="s">
        <v>162</v>
      </c>
      <c r="B32" s="162" t="s">
        <v>135</v>
      </c>
      <c r="C32" s="162" t="s">
        <v>136</v>
      </c>
      <c r="D32" s="163" t="s">
        <v>163</v>
      </c>
      <c r="E32" s="164" t="s">
        <v>164</v>
      </c>
      <c r="F32" s="162" t="s">
        <v>151</v>
      </c>
      <c r="G32" s="165">
        <v>4</v>
      </c>
      <c r="H32" s="189">
        <v>0</v>
      </c>
      <c r="I32" s="166">
        <f t="shared" si="3"/>
        <v>0</v>
      </c>
      <c r="J32" s="167">
        <v>0</v>
      </c>
      <c r="K32" s="165">
        <f t="shared" si="4"/>
        <v>0</v>
      </c>
      <c r="L32" s="167">
        <v>0</v>
      </c>
      <c r="M32" s="165">
        <f t="shared" si="5"/>
        <v>0</v>
      </c>
      <c r="N32" s="195">
        <v>21</v>
      </c>
      <c r="O32" s="168">
        <v>8</v>
      </c>
      <c r="P32" s="169" t="s">
        <v>118</v>
      </c>
    </row>
    <row r="33" spans="1:16" s="14" customFormat="1" ht="24" customHeight="1">
      <c r="A33" s="155" t="s">
        <v>165</v>
      </c>
      <c r="B33" s="155" t="s">
        <v>113</v>
      </c>
      <c r="C33" s="155" t="s">
        <v>141</v>
      </c>
      <c r="D33" s="156" t="s">
        <v>166</v>
      </c>
      <c r="E33" s="157" t="s">
        <v>167</v>
      </c>
      <c r="F33" s="155" t="s">
        <v>151</v>
      </c>
      <c r="G33" s="158">
        <v>1</v>
      </c>
      <c r="H33" s="188">
        <v>0</v>
      </c>
      <c r="I33" s="159">
        <f t="shared" si="3"/>
        <v>0</v>
      </c>
      <c r="J33" s="160">
        <v>0</v>
      </c>
      <c r="K33" s="158">
        <f t="shared" si="4"/>
        <v>0</v>
      </c>
      <c r="L33" s="160">
        <v>0</v>
      </c>
      <c r="M33" s="158">
        <f t="shared" si="5"/>
        <v>0</v>
      </c>
      <c r="N33" s="194">
        <v>21</v>
      </c>
      <c r="O33" s="161">
        <v>4</v>
      </c>
      <c r="P33" s="14" t="s">
        <v>118</v>
      </c>
    </row>
    <row r="34" spans="1:16" s="14" customFormat="1" ht="13.5" customHeight="1">
      <c r="A34" s="162" t="s">
        <v>168</v>
      </c>
      <c r="B34" s="162" t="s">
        <v>135</v>
      </c>
      <c r="C34" s="162" t="s">
        <v>136</v>
      </c>
      <c r="D34" s="163" t="s">
        <v>169</v>
      </c>
      <c r="E34" s="164" t="s">
        <v>170</v>
      </c>
      <c r="F34" s="162" t="s">
        <v>151</v>
      </c>
      <c r="G34" s="165">
        <v>1</v>
      </c>
      <c r="H34" s="189">
        <v>0</v>
      </c>
      <c r="I34" s="166">
        <f t="shared" si="3"/>
        <v>0</v>
      </c>
      <c r="J34" s="167">
        <v>0</v>
      </c>
      <c r="K34" s="165">
        <f t="shared" si="4"/>
        <v>0</v>
      </c>
      <c r="L34" s="167">
        <v>0</v>
      </c>
      <c r="M34" s="165">
        <f t="shared" si="5"/>
        <v>0</v>
      </c>
      <c r="N34" s="195">
        <v>21</v>
      </c>
      <c r="O34" s="168">
        <v>8</v>
      </c>
      <c r="P34" s="169" t="s">
        <v>118</v>
      </c>
    </row>
    <row r="35" spans="1:16" s="14" customFormat="1" ht="13.5" customHeight="1">
      <c r="A35" s="155" t="s">
        <v>171</v>
      </c>
      <c r="B35" s="155" t="s">
        <v>113</v>
      </c>
      <c r="C35" s="155" t="s">
        <v>141</v>
      </c>
      <c r="D35" s="156" t="s">
        <v>172</v>
      </c>
      <c r="E35" s="157" t="s">
        <v>173</v>
      </c>
      <c r="F35" s="155" t="s">
        <v>151</v>
      </c>
      <c r="G35" s="158">
        <v>2</v>
      </c>
      <c r="H35" s="188">
        <v>0</v>
      </c>
      <c r="I35" s="159">
        <f t="shared" si="3"/>
        <v>0</v>
      </c>
      <c r="J35" s="160">
        <v>0</v>
      </c>
      <c r="K35" s="158">
        <f t="shared" si="4"/>
        <v>0</v>
      </c>
      <c r="L35" s="160">
        <v>0</v>
      </c>
      <c r="M35" s="158">
        <f t="shared" si="5"/>
        <v>0</v>
      </c>
      <c r="N35" s="194">
        <v>21</v>
      </c>
      <c r="O35" s="161">
        <v>4</v>
      </c>
      <c r="P35" s="14" t="s">
        <v>118</v>
      </c>
    </row>
    <row r="36" spans="1:16" s="14" customFormat="1" ht="13.5" customHeight="1">
      <c r="A36" s="162" t="s">
        <v>174</v>
      </c>
      <c r="B36" s="162" t="s">
        <v>135</v>
      </c>
      <c r="C36" s="162" t="s">
        <v>136</v>
      </c>
      <c r="D36" s="163" t="s">
        <v>175</v>
      </c>
      <c r="E36" s="164" t="s">
        <v>176</v>
      </c>
      <c r="F36" s="162" t="s">
        <v>151</v>
      </c>
      <c r="G36" s="165">
        <v>2</v>
      </c>
      <c r="H36" s="189">
        <v>0</v>
      </c>
      <c r="I36" s="166">
        <f t="shared" si="3"/>
        <v>0</v>
      </c>
      <c r="J36" s="167">
        <v>0</v>
      </c>
      <c r="K36" s="165">
        <f t="shared" si="4"/>
        <v>0</v>
      </c>
      <c r="L36" s="167">
        <v>0</v>
      </c>
      <c r="M36" s="165">
        <f t="shared" si="5"/>
        <v>0</v>
      </c>
      <c r="N36" s="195">
        <v>21</v>
      </c>
      <c r="O36" s="168">
        <v>8</v>
      </c>
      <c r="P36" s="169" t="s">
        <v>118</v>
      </c>
    </row>
    <row r="37" spans="1:16" s="14" customFormat="1" ht="13.5" customHeight="1">
      <c r="A37" s="155" t="s">
        <v>177</v>
      </c>
      <c r="B37" s="155" t="s">
        <v>113</v>
      </c>
      <c r="C37" s="155" t="s">
        <v>141</v>
      </c>
      <c r="D37" s="156" t="s">
        <v>178</v>
      </c>
      <c r="E37" s="157" t="s">
        <v>179</v>
      </c>
      <c r="F37" s="155" t="s">
        <v>151</v>
      </c>
      <c r="G37" s="158">
        <v>3</v>
      </c>
      <c r="H37" s="188">
        <v>0</v>
      </c>
      <c r="I37" s="159">
        <f t="shared" si="3"/>
        <v>0</v>
      </c>
      <c r="J37" s="160">
        <v>0</v>
      </c>
      <c r="K37" s="158">
        <f t="shared" si="4"/>
        <v>0</v>
      </c>
      <c r="L37" s="160">
        <v>0</v>
      </c>
      <c r="M37" s="158">
        <f t="shared" si="5"/>
        <v>0</v>
      </c>
      <c r="N37" s="194">
        <v>21</v>
      </c>
      <c r="O37" s="161">
        <v>4</v>
      </c>
      <c r="P37" s="14" t="s">
        <v>118</v>
      </c>
    </row>
    <row r="38" spans="1:16" s="14" customFormat="1" ht="13.5" customHeight="1">
      <c r="A38" s="162" t="s">
        <v>180</v>
      </c>
      <c r="B38" s="162" t="s">
        <v>135</v>
      </c>
      <c r="C38" s="162" t="s">
        <v>136</v>
      </c>
      <c r="D38" s="163" t="s">
        <v>181</v>
      </c>
      <c r="E38" s="164" t="s">
        <v>182</v>
      </c>
      <c r="F38" s="162" t="s">
        <v>151</v>
      </c>
      <c r="G38" s="165">
        <v>3</v>
      </c>
      <c r="H38" s="189">
        <v>0</v>
      </c>
      <c r="I38" s="166">
        <f t="shared" si="3"/>
        <v>0</v>
      </c>
      <c r="J38" s="167">
        <v>0</v>
      </c>
      <c r="K38" s="165">
        <f t="shared" si="4"/>
        <v>0</v>
      </c>
      <c r="L38" s="167">
        <v>0</v>
      </c>
      <c r="M38" s="165">
        <f t="shared" si="5"/>
        <v>0</v>
      </c>
      <c r="N38" s="195">
        <v>21</v>
      </c>
      <c r="O38" s="168">
        <v>8</v>
      </c>
      <c r="P38" s="169" t="s">
        <v>118</v>
      </c>
    </row>
    <row r="39" spans="1:16" s="14" customFormat="1" ht="13.5" customHeight="1">
      <c r="A39" s="155" t="s">
        <v>183</v>
      </c>
      <c r="B39" s="155" t="s">
        <v>113</v>
      </c>
      <c r="C39" s="155" t="s">
        <v>141</v>
      </c>
      <c r="D39" s="156" t="s">
        <v>178</v>
      </c>
      <c r="E39" s="157" t="s">
        <v>179</v>
      </c>
      <c r="F39" s="155" t="s">
        <v>151</v>
      </c>
      <c r="G39" s="158">
        <v>6</v>
      </c>
      <c r="H39" s="188">
        <v>0</v>
      </c>
      <c r="I39" s="159">
        <f t="shared" si="3"/>
        <v>0</v>
      </c>
      <c r="J39" s="160">
        <v>0</v>
      </c>
      <c r="K39" s="158">
        <f t="shared" si="4"/>
        <v>0</v>
      </c>
      <c r="L39" s="160">
        <v>0</v>
      </c>
      <c r="M39" s="158">
        <f t="shared" si="5"/>
        <v>0</v>
      </c>
      <c r="N39" s="194">
        <v>21</v>
      </c>
      <c r="O39" s="161">
        <v>4</v>
      </c>
      <c r="P39" s="14" t="s">
        <v>118</v>
      </c>
    </row>
    <row r="40" spans="1:16" s="14" customFormat="1" ht="24" customHeight="1">
      <c r="A40" s="162" t="s">
        <v>184</v>
      </c>
      <c r="B40" s="162" t="s">
        <v>135</v>
      </c>
      <c r="C40" s="162" t="s">
        <v>136</v>
      </c>
      <c r="D40" s="163" t="s">
        <v>185</v>
      </c>
      <c r="E40" s="164" t="s">
        <v>186</v>
      </c>
      <c r="F40" s="162"/>
      <c r="G40" s="165">
        <v>6</v>
      </c>
      <c r="H40" s="189">
        <v>0</v>
      </c>
      <c r="I40" s="166">
        <f t="shared" si="3"/>
        <v>0</v>
      </c>
      <c r="J40" s="167">
        <v>0</v>
      </c>
      <c r="K40" s="165">
        <f t="shared" si="4"/>
        <v>0</v>
      </c>
      <c r="L40" s="167">
        <v>0</v>
      </c>
      <c r="M40" s="165">
        <f t="shared" si="5"/>
        <v>0</v>
      </c>
      <c r="N40" s="195">
        <v>21</v>
      </c>
      <c r="O40" s="168">
        <v>8</v>
      </c>
      <c r="P40" s="169" t="s">
        <v>118</v>
      </c>
    </row>
    <row r="41" spans="1:16" s="14" customFormat="1" ht="13.5" customHeight="1">
      <c r="A41" s="155" t="s">
        <v>187</v>
      </c>
      <c r="B41" s="155" t="s">
        <v>113</v>
      </c>
      <c r="C41" s="155" t="s">
        <v>141</v>
      </c>
      <c r="D41" s="156" t="s">
        <v>188</v>
      </c>
      <c r="E41" s="157" t="s">
        <v>189</v>
      </c>
      <c r="F41" s="155" t="s">
        <v>151</v>
      </c>
      <c r="G41" s="158">
        <v>2</v>
      </c>
      <c r="H41" s="188">
        <v>0</v>
      </c>
      <c r="I41" s="159">
        <f t="shared" si="3"/>
        <v>0</v>
      </c>
      <c r="J41" s="160">
        <v>0</v>
      </c>
      <c r="K41" s="158">
        <f t="shared" si="4"/>
        <v>0</v>
      </c>
      <c r="L41" s="160">
        <v>0</v>
      </c>
      <c r="M41" s="158">
        <f t="shared" si="5"/>
        <v>0</v>
      </c>
      <c r="N41" s="194">
        <v>21</v>
      </c>
      <c r="O41" s="161">
        <v>4</v>
      </c>
      <c r="P41" s="14" t="s">
        <v>118</v>
      </c>
    </row>
    <row r="42" spans="1:16" s="14" customFormat="1" ht="13.5" customHeight="1">
      <c r="A42" s="162" t="s">
        <v>190</v>
      </c>
      <c r="B42" s="162" t="s">
        <v>135</v>
      </c>
      <c r="C42" s="162" t="s">
        <v>136</v>
      </c>
      <c r="D42" s="163" t="s">
        <v>191</v>
      </c>
      <c r="E42" s="164" t="s">
        <v>192</v>
      </c>
      <c r="F42" s="162" t="s">
        <v>151</v>
      </c>
      <c r="G42" s="165">
        <v>2</v>
      </c>
      <c r="H42" s="189">
        <v>0</v>
      </c>
      <c r="I42" s="166">
        <f t="shared" si="3"/>
        <v>0</v>
      </c>
      <c r="J42" s="167">
        <v>0</v>
      </c>
      <c r="K42" s="165">
        <f t="shared" si="4"/>
        <v>0</v>
      </c>
      <c r="L42" s="167">
        <v>0</v>
      </c>
      <c r="M42" s="165">
        <f t="shared" si="5"/>
        <v>0</v>
      </c>
      <c r="N42" s="195">
        <v>21</v>
      </c>
      <c r="O42" s="168">
        <v>8</v>
      </c>
      <c r="P42" s="169" t="s">
        <v>118</v>
      </c>
    </row>
    <row r="43" spans="1:16" s="14" customFormat="1" ht="24" customHeight="1">
      <c r="A43" s="155" t="s">
        <v>193</v>
      </c>
      <c r="B43" s="155" t="s">
        <v>113</v>
      </c>
      <c r="C43" s="155" t="s">
        <v>141</v>
      </c>
      <c r="D43" s="156" t="s">
        <v>194</v>
      </c>
      <c r="E43" s="157" t="s">
        <v>195</v>
      </c>
      <c r="F43" s="155" t="s">
        <v>196</v>
      </c>
      <c r="G43" s="158">
        <v>88</v>
      </c>
      <c r="H43" s="188">
        <v>0</v>
      </c>
      <c r="I43" s="159">
        <f t="shared" si="3"/>
        <v>0</v>
      </c>
      <c r="J43" s="160">
        <v>0</v>
      </c>
      <c r="K43" s="158">
        <f t="shared" si="4"/>
        <v>0</v>
      </c>
      <c r="L43" s="160">
        <v>0</v>
      </c>
      <c r="M43" s="158">
        <f t="shared" si="5"/>
        <v>0</v>
      </c>
      <c r="N43" s="194">
        <v>21</v>
      </c>
      <c r="O43" s="161">
        <v>4</v>
      </c>
      <c r="P43" s="14" t="s">
        <v>118</v>
      </c>
    </row>
    <row r="44" spans="1:16" s="14" customFormat="1" ht="13.5" customHeight="1">
      <c r="A44" s="162" t="s">
        <v>197</v>
      </c>
      <c r="B44" s="162" t="s">
        <v>135</v>
      </c>
      <c r="C44" s="162" t="s">
        <v>136</v>
      </c>
      <c r="D44" s="163" t="s">
        <v>198</v>
      </c>
      <c r="E44" s="164" t="s">
        <v>199</v>
      </c>
      <c r="F44" s="162" t="s">
        <v>196</v>
      </c>
      <c r="G44" s="165">
        <v>88</v>
      </c>
      <c r="H44" s="189">
        <v>0</v>
      </c>
      <c r="I44" s="166">
        <f t="shared" si="3"/>
        <v>0</v>
      </c>
      <c r="J44" s="167">
        <v>0</v>
      </c>
      <c r="K44" s="165">
        <f t="shared" si="4"/>
        <v>0</v>
      </c>
      <c r="L44" s="167">
        <v>0</v>
      </c>
      <c r="M44" s="165">
        <f t="shared" si="5"/>
        <v>0</v>
      </c>
      <c r="N44" s="195">
        <v>21</v>
      </c>
      <c r="O44" s="168">
        <v>8</v>
      </c>
      <c r="P44" s="169" t="s">
        <v>118</v>
      </c>
    </row>
    <row r="45" spans="1:16" s="14" customFormat="1" ht="24" customHeight="1">
      <c r="A45" s="155" t="s">
        <v>200</v>
      </c>
      <c r="B45" s="155" t="s">
        <v>113</v>
      </c>
      <c r="C45" s="155" t="s">
        <v>141</v>
      </c>
      <c r="D45" s="156" t="s">
        <v>201</v>
      </c>
      <c r="E45" s="157" t="s">
        <v>202</v>
      </c>
      <c r="F45" s="155" t="s">
        <v>196</v>
      </c>
      <c r="G45" s="158">
        <v>380</v>
      </c>
      <c r="H45" s="188">
        <v>0</v>
      </c>
      <c r="I45" s="159">
        <f t="shared" si="3"/>
        <v>0</v>
      </c>
      <c r="J45" s="160">
        <v>0</v>
      </c>
      <c r="K45" s="158">
        <f t="shared" si="4"/>
        <v>0</v>
      </c>
      <c r="L45" s="160">
        <v>0</v>
      </c>
      <c r="M45" s="158">
        <f t="shared" si="5"/>
        <v>0</v>
      </c>
      <c r="N45" s="194">
        <v>21</v>
      </c>
      <c r="O45" s="161">
        <v>4</v>
      </c>
      <c r="P45" s="14" t="s">
        <v>118</v>
      </c>
    </row>
    <row r="46" spans="1:16" s="14" customFormat="1" ht="13.5" customHeight="1">
      <c r="A46" s="162" t="s">
        <v>203</v>
      </c>
      <c r="B46" s="162" t="s">
        <v>135</v>
      </c>
      <c r="C46" s="162" t="s">
        <v>136</v>
      </c>
      <c r="D46" s="163" t="s">
        <v>204</v>
      </c>
      <c r="E46" s="164" t="s">
        <v>205</v>
      </c>
      <c r="F46" s="162" t="s">
        <v>196</v>
      </c>
      <c r="G46" s="165">
        <v>380</v>
      </c>
      <c r="H46" s="189">
        <v>0</v>
      </c>
      <c r="I46" s="166">
        <f t="shared" si="3"/>
        <v>0</v>
      </c>
      <c r="J46" s="167">
        <v>0</v>
      </c>
      <c r="K46" s="165">
        <f t="shared" si="4"/>
        <v>0</v>
      </c>
      <c r="L46" s="167">
        <v>0</v>
      </c>
      <c r="M46" s="165">
        <f t="shared" si="5"/>
        <v>0</v>
      </c>
      <c r="N46" s="195">
        <v>21</v>
      </c>
      <c r="O46" s="168">
        <v>8</v>
      </c>
      <c r="P46" s="169" t="s">
        <v>118</v>
      </c>
    </row>
    <row r="47" spans="1:16" s="14" customFormat="1" ht="24" customHeight="1">
      <c r="A47" s="155" t="s">
        <v>206</v>
      </c>
      <c r="B47" s="155" t="s">
        <v>113</v>
      </c>
      <c r="C47" s="155" t="s">
        <v>141</v>
      </c>
      <c r="D47" s="156" t="s">
        <v>207</v>
      </c>
      <c r="E47" s="157" t="s">
        <v>208</v>
      </c>
      <c r="F47" s="155" t="s">
        <v>196</v>
      </c>
      <c r="G47" s="158">
        <v>376</v>
      </c>
      <c r="H47" s="188">
        <v>0</v>
      </c>
      <c r="I47" s="159">
        <f t="shared" si="3"/>
        <v>0</v>
      </c>
      <c r="J47" s="160">
        <v>0</v>
      </c>
      <c r="K47" s="158">
        <f t="shared" si="4"/>
        <v>0</v>
      </c>
      <c r="L47" s="160">
        <v>0</v>
      </c>
      <c r="M47" s="158">
        <f t="shared" si="5"/>
        <v>0</v>
      </c>
      <c r="N47" s="194">
        <v>21</v>
      </c>
      <c r="O47" s="161">
        <v>4</v>
      </c>
      <c r="P47" s="14" t="s">
        <v>118</v>
      </c>
    </row>
    <row r="48" spans="1:16" s="14" customFormat="1" ht="13.5" customHeight="1">
      <c r="A48" s="162" t="s">
        <v>209</v>
      </c>
      <c r="B48" s="162" t="s">
        <v>135</v>
      </c>
      <c r="C48" s="162" t="s">
        <v>136</v>
      </c>
      <c r="D48" s="163" t="s">
        <v>210</v>
      </c>
      <c r="E48" s="164" t="s">
        <v>211</v>
      </c>
      <c r="F48" s="162" t="s">
        <v>196</v>
      </c>
      <c r="G48" s="165">
        <v>376</v>
      </c>
      <c r="H48" s="189">
        <v>0</v>
      </c>
      <c r="I48" s="166">
        <f t="shared" si="3"/>
        <v>0</v>
      </c>
      <c r="J48" s="167">
        <v>0</v>
      </c>
      <c r="K48" s="165">
        <f t="shared" si="4"/>
        <v>0</v>
      </c>
      <c r="L48" s="167">
        <v>0</v>
      </c>
      <c r="M48" s="165">
        <f t="shared" si="5"/>
        <v>0</v>
      </c>
      <c r="N48" s="195">
        <v>21</v>
      </c>
      <c r="O48" s="168">
        <v>8</v>
      </c>
      <c r="P48" s="169" t="s">
        <v>118</v>
      </c>
    </row>
    <row r="49" spans="1:16" s="14" customFormat="1" ht="24" customHeight="1">
      <c r="A49" s="155" t="s">
        <v>212</v>
      </c>
      <c r="B49" s="155" t="s">
        <v>113</v>
      </c>
      <c r="C49" s="155" t="s">
        <v>141</v>
      </c>
      <c r="D49" s="156" t="s">
        <v>213</v>
      </c>
      <c r="E49" s="157" t="s">
        <v>214</v>
      </c>
      <c r="F49" s="155" t="s">
        <v>151</v>
      </c>
      <c r="G49" s="158">
        <v>30</v>
      </c>
      <c r="H49" s="188">
        <v>0</v>
      </c>
      <c r="I49" s="159">
        <f t="shared" si="3"/>
        <v>0</v>
      </c>
      <c r="J49" s="160">
        <v>0</v>
      </c>
      <c r="K49" s="158">
        <f t="shared" si="4"/>
        <v>0</v>
      </c>
      <c r="L49" s="160">
        <v>0</v>
      </c>
      <c r="M49" s="158">
        <f t="shared" si="5"/>
        <v>0</v>
      </c>
      <c r="N49" s="194">
        <v>21</v>
      </c>
      <c r="O49" s="161">
        <v>4</v>
      </c>
      <c r="P49" s="14" t="s">
        <v>118</v>
      </c>
    </row>
    <row r="50" spans="1:16" s="14" customFormat="1" ht="13.5" customHeight="1">
      <c r="A50" s="162" t="s">
        <v>215</v>
      </c>
      <c r="B50" s="162" t="s">
        <v>135</v>
      </c>
      <c r="C50" s="162" t="s">
        <v>136</v>
      </c>
      <c r="D50" s="163" t="s">
        <v>216</v>
      </c>
      <c r="E50" s="164" t="s">
        <v>217</v>
      </c>
      <c r="F50" s="162" t="s">
        <v>151</v>
      </c>
      <c r="G50" s="165">
        <v>30</v>
      </c>
      <c r="H50" s="189">
        <v>0</v>
      </c>
      <c r="I50" s="166">
        <f t="shared" si="3"/>
        <v>0</v>
      </c>
      <c r="J50" s="167">
        <v>0</v>
      </c>
      <c r="K50" s="165">
        <f t="shared" si="4"/>
        <v>0</v>
      </c>
      <c r="L50" s="167">
        <v>0</v>
      </c>
      <c r="M50" s="165">
        <f t="shared" si="5"/>
        <v>0</v>
      </c>
      <c r="N50" s="195">
        <v>21</v>
      </c>
      <c r="O50" s="168">
        <v>8</v>
      </c>
      <c r="P50" s="169" t="s">
        <v>118</v>
      </c>
    </row>
    <row r="51" spans="1:16" s="14" customFormat="1" ht="13.5" customHeight="1">
      <c r="A51" s="155" t="s">
        <v>218</v>
      </c>
      <c r="B51" s="155" t="s">
        <v>113</v>
      </c>
      <c r="C51" s="155" t="s">
        <v>141</v>
      </c>
      <c r="D51" s="156" t="s">
        <v>219</v>
      </c>
      <c r="E51" s="157" t="s">
        <v>220</v>
      </c>
      <c r="F51" s="155" t="s">
        <v>151</v>
      </c>
      <c r="G51" s="158">
        <v>2</v>
      </c>
      <c r="H51" s="188">
        <v>0</v>
      </c>
      <c r="I51" s="159">
        <f t="shared" si="3"/>
        <v>0</v>
      </c>
      <c r="J51" s="160">
        <v>0</v>
      </c>
      <c r="K51" s="158">
        <f t="shared" si="4"/>
        <v>0</v>
      </c>
      <c r="L51" s="160">
        <v>0</v>
      </c>
      <c r="M51" s="158">
        <f t="shared" si="5"/>
        <v>0</v>
      </c>
      <c r="N51" s="194">
        <v>21</v>
      </c>
      <c r="O51" s="161">
        <v>4</v>
      </c>
      <c r="P51" s="14" t="s">
        <v>118</v>
      </c>
    </row>
    <row r="52" spans="1:16" s="14" customFormat="1" ht="13.5" customHeight="1">
      <c r="A52" s="162" t="s">
        <v>221</v>
      </c>
      <c r="B52" s="162" t="s">
        <v>135</v>
      </c>
      <c r="C52" s="162" t="s">
        <v>136</v>
      </c>
      <c r="D52" s="163" t="s">
        <v>222</v>
      </c>
      <c r="E52" s="164" t="s">
        <v>223</v>
      </c>
      <c r="F52" s="162" t="s">
        <v>151</v>
      </c>
      <c r="G52" s="165">
        <v>2</v>
      </c>
      <c r="H52" s="189">
        <v>0</v>
      </c>
      <c r="I52" s="166">
        <f t="shared" si="3"/>
        <v>0</v>
      </c>
      <c r="J52" s="167">
        <v>0</v>
      </c>
      <c r="K52" s="165">
        <f t="shared" si="4"/>
        <v>0</v>
      </c>
      <c r="L52" s="167">
        <v>0</v>
      </c>
      <c r="M52" s="165">
        <f t="shared" si="5"/>
        <v>0</v>
      </c>
      <c r="N52" s="195">
        <v>21</v>
      </c>
      <c r="O52" s="168">
        <v>8</v>
      </c>
      <c r="P52" s="169" t="s">
        <v>118</v>
      </c>
    </row>
    <row r="53" spans="1:16" s="14" customFormat="1" ht="13.5" customHeight="1">
      <c r="A53" s="155" t="s">
        <v>224</v>
      </c>
      <c r="B53" s="155" t="s">
        <v>113</v>
      </c>
      <c r="C53" s="155" t="s">
        <v>141</v>
      </c>
      <c r="D53" s="156" t="s">
        <v>225</v>
      </c>
      <c r="E53" s="157" t="s">
        <v>226</v>
      </c>
      <c r="F53" s="155" t="s">
        <v>151</v>
      </c>
      <c r="G53" s="158">
        <v>2</v>
      </c>
      <c r="H53" s="188">
        <v>0</v>
      </c>
      <c r="I53" s="159">
        <f t="shared" si="3"/>
        <v>0</v>
      </c>
      <c r="J53" s="160">
        <v>0</v>
      </c>
      <c r="K53" s="158">
        <f t="shared" si="4"/>
        <v>0</v>
      </c>
      <c r="L53" s="160">
        <v>0</v>
      </c>
      <c r="M53" s="158">
        <f t="shared" si="5"/>
        <v>0</v>
      </c>
      <c r="N53" s="194">
        <v>21</v>
      </c>
      <c r="O53" s="161">
        <v>4</v>
      </c>
      <c r="P53" s="14" t="s">
        <v>118</v>
      </c>
    </row>
    <row r="54" spans="1:16" s="14" customFormat="1" ht="24" customHeight="1">
      <c r="A54" s="162" t="s">
        <v>227</v>
      </c>
      <c r="B54" s="162" t="s">
        <v>135</v>
      </c>
      <c r="C54" s="162" t="s">
        <v>136</v>
      </c>
      <c r="D54" s="163" t="s">
        <v>228</v>
      </c>
      <c r="E54" s="164" t="s">
        <v>229</v>
      </c>
      <c r="F54" s="162" t="s">
        <v>151</v>
      </c>
      <c r="G54" s="165">
        <v>2</v>
      </c>
      <c r="H54" s="189">
        <v>0</v>
      </c>
      <c r="I54" s="166">
        <f t="shared" si="3"/>
        <v>0</v>
      </c>
      <c r="J54" s="167">
        <v>0</v>
      </c>
      <c r="K54" s="165">
        <f t="shared" si="4"/>
        <v>0</v>
      </c>
      <c r="L54" s="167">
        <v>0</v>
      </c>
      <c r="M54" s="165">
        <f t="shared" si="5"/>
        <v>0</v>
      </c>
      <c r="N54" s="195">
        <v>21</v>
      </c>
      <c r="O54" s="168">
        <v>8</v>
      </c>
      <c r="P54" s="169" t="s">
        <v>118</v>
      </c>
    </row>
    <row r="55" spans="1:16" s="14" customFormat="1" ht="13.5" customHeight="1">
      <c r="A55" s="155" t="s">
        <v>230</v>
      </c>
      <c r="B55" s="155" t="s">
        <v>113</v>
      </c>
      <c r="C55" s="155" t="s">
        <v>141</v>
      </c>
      <c r="D55" s="156" t="s">
        <v>231</v>
      </c>
      <c r="E55" s="157" t="s">
        <v>232</v>
      </c>
      <c r="F55" s="155" t="s">
        <v>151</v>
      </c>
      <c r="G55" s="158">
        <v>30</v>
      </c>
      <c r="H55" s="188">
        <v>0</v>
      </c>
      <c r="I55" s="159">
        <f t="shared" si="3"/>
        <v>0</v>
      </c>
      <c r="J55" s="160">
        <v>0</v>
      </c>
      <c r="K55" s="158">
        <f t="shared" si="4"/>
        <v>0</v>
      </c>
      <c r="L55" s="160">
        <v>0</v>
      </c>
      <c r="M55" s="158">
        <f t="shared" si="5"/>
        <v>0</v>
      </c>
      <c r="N55" s="194">
        <v>21</v>
      </c>
      <c r="O55" s="161">
        <v>4</v>
      </c>
      <c r="P55" s="14" t="s">
        <v>118</v>
      </c>
    </row>
    <row r="56" spans="1:16" s="14" customFormat="1" ht="24" customHeight="1">
      <c r="A56" s="162" t="s">
        <v>233</v>
      </c>
      <c r="B56" s="162" t="s">
        <v>135</v>
      </c>
      <c r="C56" s="162" t="s">
        <v>136</v>
      </c>
      <c r="D56" s="163" t="s">
        <v>234</v>
      </c>
      <c r="E56" s="164" t="s">
        <v>235</v>
      </c>
      <c r="F56" s="162" t="s">
        <v>151</v>
      </c>
      <c r="G56" s="165">
        <v>30</v>
      </c>
      <c r="H56" s="189">
        <v>0</v>
      </c>
      <c r="I56" s="166">
        <f t="shared" si="3"/>
        <v>0</v>
      </c>
      <c r="J56" s="167">
        <v>0</v>
      </c>
      <c r="K56" s="165">
        <f t="shared" si="4"/>
        <v>0</v>
      </c>
      <c r="L56" s="167">
        <v>0</v>
      </c>
      <c r="M56" s="165">
        <f t="shared" si="5"/>
        <v>0</v>
      </c>
      <c r="N56" s="195">
        <v>21</v>
      </c>
      <c r="O56" s="168">
        <v>8</v>
      </c>
      <c r="P56" s="169" t="s">
        <v>118</v>
      </c>
    </row>
    <row r="57" spans="1:16" s="14" customFormat="1" ht="13.5" customHeight="1">
      <c r="A57" s="155" t="s">
        <v>236</v>
      </c>
      <c r="B57" s="155" t="s">
        <v>113</v>
      </c>
      <c r="C57" s="155" t="s">
        <v>141</v>
      </c>
      <c r="D57" s="156" t="s">
        <v>237</v>
      </c>
      <c r="E57" s="157" t="s">
        <v>238</v>
      </c>
      <c r="F57" s="155" t="s">
        <v>196</v>
      </c>
      <c r="G57" s="158">
        <v>89</v>
      </c>
      <c r="H57" s="188">
        <v>0</v>
      </c>
      <c r="I57" s="159">
        <f t="shared" si="3"/>
        <v>0</v>
      </c>
      <c r="J57" s="160">
        <v>0</v>
      </c>
      <c r="K57" s="158">
        <f t="shared" si="4"/>
        <v>0</v>
      </c>
      <c r="L57" s="160">
        <v>0</v>
      </c>
      <c r="M57" s="158">
        <f t="shared" si="5"/>
        <v>0</v>
      </c>
      <c r="N57" s="194">
        <v>21</v>
      </c>
      <c r="O57" s="161">
        <v>4</v>
      </c>
      <c r="P57" s="14" t="s">
        <v>118</v>
      </c>
    </row>
    <row r="58" spans="1:16" s="14" customFormat="1" ht="13.5" customHeight="1">
      <c r="A58" s="155" t="s">
        <v>239</v>
      </c>
      <c r="B58" s="155" t="s">
        <v>113</v>
      </c>
      <c r="C58" s="155" t="s">
        <v>141</v>
      </c>
      <c r="D58" s="156" t="s">
        <v>240</v>
      </c>
      <c r="E58" s="157" t="s">
        <v>241</v>
      </c>
      <c r="F58" s="155" t="s">
        <v>196</v>
      </c>
      <c r="G58" s="158">
        <v>376</v>
      </c>
      <c r="H58" s="188">
        <v>0</v>
      </c>
      <c r="I58" s="159">
        <f t="shared" si="3"/>
        <v>0</v>
      </c>
      <c r="J58" s="160">
        <v>0</v>
      </c>
      <c r="K58" s="158">
        <f t="shared" si="4"/>
        <v>0</v>
      </c>
      <c r="L58" s="160">
        <v>0</v>
      </c>
      <c r="M58" s="158">
        <f t="shared" si="5"/>
        <v>0</v>
      </c>
      <c r="N58" s="194">
        <v>21</v>
      </c>
      <c r="O58" s="161">
        <v>4</v>
      </c>
      <c r="P58" s="14" t="s">
        <v>118</v>
      </c>
    </row>
    <row r="59" spans="1:16" s="14" customFormat="1" ht="13.5" customHeight="1">
      <c r="A59" s="155" t="s">
        <v>242</v>
      </c>
      <c r="B59" s="155" t="s">
        <v>113</v>
      </c>
      <c r="C59" s="155" t="s">
        <v>141</v>
      </c>
      <c r="D59" s="156" t="s">
        <v>243</v>
      </c>
      <c r="E59" s="157" t="s">
        <v>244</v>
      </c>
      <c r="F59" s="155" t="s">
        <v>196</v>
      </c>
      <c r="G59" s="158">
        <v>376</v>
      </c>
      <c r="H59" s="188">
        <v>0</v>
      </c>
      <c r="I59" s="159">
        <f t="shared" si="3"/>
        <v>0</v>
      </c>
      <c r="J59" s="160">
        <v>0</v>
      </c>
      <c r="K59" s="158">
        <f t="shared" si="4"/>
        <v>0</v>
      </c>
      <c r="L59" s="160">
        <v>0</v>
      </c>
      <c r="M59" s="158">
        <f t="shared" si="5"/>
        <v>0</v>
      </c>
      <c r="N59" s="194">
        <v>21</v>
      </c>
      <c r="O59" s="161">
        <v>4</v>
      </c>
      <c r="P59" s="14" t="s">
        <v>118</v>
      </c>
    </row>
    <row r="60" spans="1:16" s="14" customFormat="1" ht="13.5" customHeight="1">
      <c r="A60" s="155" t="s">
        <v>245</v>
      </c>
      <c r="B60" s="155" t="s">
        <v>113</v>
      </c>
      <c r="C60" s="155" t="s">
        <v>141</v>
      </c>
      <c r="D60" s="156" t="s">
        <v>246</v>
      </c>
      <c r="E60" s="157" t="s">
        <v>247</v>
      </c>
      <c r="F60" s="155" t="s">
        <v>151</v>
      </c>
      <c r="G60" s="158">
        <v>2</v>
      </c>
      <c r="H60" s="188">
        <v>0</v>
      </c>
      <c r="I60" s="159">
        <f t="shared" si="3"/>
        <v>0</v>
      </c>
      <c r="J60" s="160">
        <v>0</v>
      </c>
      <c r="K60" s="158">
        <f t="shared" si="4"/>
        <v>0</v>
      </c>
      <c r="L60" s="160">
        <v>0</v>
      </c>
      <c r="M60" s="158">
        <f t="shared" si="5"/>
        <v>0</v>
      </c>
      <c r="N60" s="194">
        <v>21</v>
      </c>
      <c r="O60" s="161">
        <v>16</v>
      </c>
      <c r="P60" s="14" t="s">
        <v>118</v>
      </c>
    </row>
    <row r="61" spans="1:16" s="14" customFormat="1" ht="13.5" customHeight="1">
      <c r="A61" s="155" t="s">
        <v>248</v>
      </c>
      <c r="B61" s="155" t="s">
        <v>113</v>
      </c>
      <c r="C61" s="155" t="s">
        <v>141</v>
      </c>
      <c r="D61" s="156" t="s">
        <v>249</v>
      </c>
      <c r="E61" s="157" t="s">
        <v>250</v>
      </c>
      <c r="F61" s="155" t="s">
        <v>151</v>
      </c>
      <c r="G61" s="158">
        <v>2</v>
      </c>
      <c r="H61" s="188">
        <v>0</v>
      </c>
      <c r="I61" s="159">
        <f t="shared" si="3"/>
        <v>0</v>
      </c>
      <c r="J61" s="160">
        <v>0</v>
      </c>
      <c r="K61" s="158">
        <f t="shared" si="4"/>
        <v>0</v>
      </c>
      <c r="L61" s="160">
        <v>0</v>
      </c>
      <c r="M61" s="158">
        <f t="shared" si="5"/>
        <v>0</v>
      </c>
      <c r="N61" s="194">
        <v>21</v>
      </c>
      <c r="O61" s="161">
        <v>4</v>
      </c>
      <c r="P61" s="14" t="s">
        <v>118</v>
      </c>
    </row>
    <row r="62" spans="1:16" s="14" customFormat="1" ht="13.5" customHeight="1">
      <c r="A62" s="162" t="s">
        <v>251</v>
      </c>
      <c r="B62" s="162" t="s">
        <v>135</v>
      </c>
      <c r="C62" s="162" t="s">
        <v>136</v>
      </c>
      <c r="D62" s="163" t="s">
        <v>252</v>
      </c>
      <c r="E62" s="164" t="s">
        <v>253</v>
      </c>
      <c r="F62" s="162" t="s">
        <v>151</v>
      </c>
      <c r="G62" s="165">
        <v>2</v>
      </c>
      <c r="H62" s="189">
        <v>0</v>
      </c>
      <c r="I62" s="166">
        <f t="shared" si="3"/>
        <v>0</v>
      </c>
      <c r="J62" s="167">
        <v>0</v>
      </c>
      <c r="K62" s="165">
        <f t="shared" si="4"/>
        <v>0</v>
      </c>
      <c r="L62" s="167">
        <v>0</v>
      </c>
      <c r="M62" s="165">
        <f t="shared" si="5"/>
        <v>0</v>
      </c>
      <c r="N62" s="195">
        <v>21</v>
      </c>
      <c r="O62" s="168">
        <v>8</v>
      </c>
      <c r="P62" s="169" t="s">
        <v>118</v>
      </c>
    </row>
    <row r="63" spans="1:16" s="14" customFormat="1" ht="13.5" customHeight="1">
      <c r="A63" s="155" t="s">
        <v>254</v>
      </c>
      <c r="B63" s="155" t="s">
        <v>113</v>
      </c>
      <c r="C63" s="155" t="s">
        <v>141</v>
      </c>
      <c r="D63" s="156" t="s">
        <v>255</v>
      </c>
      <c r="E63" s="157" t="s">
        <v>256</v>
      </c>
      <c r="F63" s="155" t="s">
        <v>196</v>
      </c>
      <c r="G63" s="158">
        <v>465</v>
      </c>
      <c r="H63" s="188">
        <v>0</v>
      </c>
      <c r="I63" s="159">
        <f t="shared" si="3"/>
        <v>0</v>
      </c>
      <c r="J63" s="160">
        <v>0</v>
      </c>
      <c r="K63" s="158">
        <f t="shared" si="4"/>
        <v>0</v>
      </c>
      <c r="L63" s="160">
        <v>0</v>
      </c>
      <c r="M63" s="158">
        <f t="shared" si="5"/>
        <v>0</v>
      </c>
      <c r="N63" s="194">
        <v>21</v>
      </c>
      <c r="O63" s="161">
        <v>4</v>
      </c>
      <c r="P63" s="14" t="s">
        <v>118</v>
      </c>
    </row>
    <row r="64" spans="1:16" s="14" customFormat="1" ht="13.5" customHeight="1">
      <c r="A64" s="155" t="s">
        <v>257</v>
      </c>
      <c r="B64" s="155" t="s">
        <v>113</v>
      </c>
      <c r="C64" s="155" t="s">
        <v>141</v>
      </c>
      <c r="D64" s="156" t="s">
        <v>258</v>
      </c>
      <c r="E64" s="157" t="s">
        <v>259</v>
      </c>
      <c r="F64" s="155" t="s">
        <v>196</v>
      </c>
      <c r="G64" s="158">
        <v>465</v>
      </c>
      <c r="H64" s="188">
        <v>0</v>
      </c>
      <c r="I64" s="159">
        <f t="shared" si="3"/>
        <v>0</v>
      </c>
      <c r="J64" s="160">
        <v>0</v>
      </c>
      <c r="K64" s="158">
        <f t="shared" si="4"/>
        <v>0</v>
      </c>
      <c r="L64" s="160">
        <v>0</v>
      </c>
      <c r="M64" s="158">
        <f t="shared" si="5"/>
        <v>0</v>
      </c>
      <c r="N64" s="194">
        <v>21</v>
      </c>
      <c r="O64" s="161">
        <v>4</v>
      </c>
      <c r="P64" s="14" t="s">
        <v>118</v>
      </c>
    </row>
    <row r="65" spans="4:19" s="14" customFormat="1" ht="15.75" customHeight="1">
      <c r="D65" s="170"/>
      <c r="E65" s="171" t="s">
        <v>260</v>
      </c>
      <c r="G65" s="172">
        <v>465</v>
      </c>
      <c r="H65" s="190"/>
      <c r="N65" s="190"/>
      <c r="P65" s="170" t="s">
        <v>118</v>
      </c>
      <c r="Q65" s="170" t="s">
        <v>118</v>
      </c>
      <c r="R65" s="170" t="s">
        <v>261</v>
      </c>
      <c r="S65" s="170" t="s">
        <v>110</v>
      </c>
    </row>
    <row r="66" spans="2:16" s="131" customFormat="1" ht="12.75" customHeight="1">
      <c r="B66" s="132" t="s">
        <v>68</v>
      </c>
      <c r="D66" s="133" t="s">
        <v>55</v>
      </c>
      <c r="E66" s="133" t="s">
        <v>262</v>
      </c>
      <c r="H66" s="187"/>
      <c r="I66" s="134">
        <f>I67</f>
        <v>0</v>
      </c>
      <c r="K66" s="135">
        <f>K67</f>
        <v>0</v>
      </c>
      <c r="M66" s="135">
        <f>M67</f>
        <v>0</v>
      </c>
      <c r="N66" s="187"/>
      <c r="P66" s="133" t="s">
        <v>110</v>
      </c>
    </row>
    <row r="67" spans="2:16" s="131" customFormat="1" ht="12.75" customHeight="1">
      <c r="B67" s="136" t="s">
        <v>68</v>
      </c>
      <c r="D67" s="137" t="s">
        <v>263</v>
      </c>
      <c r="E67" s="137" t="s">
        <v>264</v>
      </c>
      <c r="H67" s="187"/>
      <c r="I67" s="138">
        <f>SUM(I68:I82)</f>
        <v>0</v>
      </c>
      <c r="K67" s="139">
        <f>SUM(K68:K82)</f>
        <v>0</v>
      </c>
      <c r="M67" s="139">
        <f>SUM(M68:M82)</f>
        <v>0</v>
      </c>
      <c r="N67" s="187"/>
      <c r="P67" s="137" t="s">
        <v>111</v>
      </c>
    </row>
    <row r="68" spans="1:16" s="14" customFormat="1" ht="13.5" customHeight="1">
      <c r="A68" s="155" t="s">
        <v>265</v>
      </c>
      <c r="B68" s="155" t="s">
        <v>113</v>
      </c>
      <c r="C68" s="155" t="s">
        <v>266</v>
      </c>
      <c r="D68" s="156" t="s">
        <v>267</v>
      </c>
      <c r="E68" s="157" t="s">
        <v>268</v>
      </c>
      <c r="F68" s="155" t="s">
        <v>151</v>
      </c>
      <c r="G68" s="158">
        <v>30</v>
      </c>
      <c r="H68" s="188">
        <v>0</v>
      </c>
      <c r="I68" s="159">
        <f aca="true" t="shared" si="6" ref="I68:I82">ROUND(G68*H68,2)</f>
        <v>0</v>
      </c>
      <c r="J68" s="160">
        <v>0</v>
      </c>
      <c r="K68" s="158">
        <f aca="true" t="shared" si="7" ref="K68:K82">G68*J68</f>
        <v>0</v>
      </c>
      <c r="L68" s="160">
        <v>0</v>
      </c>
      <c r="M68" s="158">
        <f aca="true" t="shared" si="8" ref="M68:M82">G68*L68</f>
        <v>0</v>
      </c>
      <c r="N68" s="194">
        <v>21</v>
      </c>
      <c r="O68" s="161">
        <v>16</v>
      </c>
      <c r="P68" s="14" t="s">
        <v>118</v>
      </c>
    </row>
    <row r="69" spans="1:16" s="14" customFormat="1" ht="13.5" customHeight="1">
      <c r="A69" s="162" t="s">
        <v>269</v>
      </c>
      <c r="B69" s="162" t="s">
        <v>135</v>
      </c>
      <c r="C69" s="162" t="s">
        <v>136</v>
      </c>
      <c r="D69" s="163" t="s">
        <v>270</v>
      </c>
      <c r="E69" s="164" t="s">
        <v>271</v>
      </c>
      <c r="F69" s="162" t="s">
        <v>151</v>
      </c>
      <c r="G69" s="165">
        <v>30</v>
      </c>
      <c r="H69" s="189">
        <v>0</v>
      </c>
      <c r="I69" s="166">
        <f t="shared" si="6"/>
        <v>0</v>
      </c>
      <c r="J69" s="167">
        <v>0</v>
      </c>
      <c r="K69" s="165">
        <f t="shared" si="7"/>
        <v>0</v>
      </c>
      <c r="L69" s="167">
        <v>0</v>
      </c>
      <c r="M69" s="165">
        <f t="shared" si="8"/>
        <v>0</v>
      </c>
      <c r="N69" s="195">
        <v>21</v>
      </c>
      <c r="O69" s="168">
        <v>32</v>
      </c>
      <c r="P69" s="169" t="s">
        <v>118</v>
      </c>
    </row>
    <row r="70" spans="1:16" s="14" customFormat="1" ht="13.5" customHeight="1">
      <c r="A70" s="155" t="s">
        <v>272</v>
      </c>
      <c r="B70" s="155" t="s">
        <v>113</v>
      </c>
      <c r="C70" s="155" t="s">
        <v>266</v>
      </c>
      <c r="D70" s="156" t="s">
        <v>273</v>
      </c>
      <c r="E70" s="157" t="s">
        <v>274</v>
      </c>
      <c r="F70" s="155" t="s">
        <v>151</v>
      </c>
      <c r="G70" s="158">
        <v>30</v>
      </c>
      <c r="H70" s="188">
        <v>0</v>
      </c>
      <c r="I70" s="159">
        <f t="shared" si="6"/>
        <v>0</v>
      </c>
      <c r="J70" s="160">
        <v>0</v>
      </c>
      <c r="K70" s="158">
        <f t="shared" si="7"/>
        <v>0</v>
      </c>
      <c r="L70" s="160">
        <v>0</v>
      </c>
      <c r="M70" s="158">
        <f t="shared" si="8"/>
        <v>0</v>
      </c>
      <c r="N70" s="194">
        <v>21</v>
      </c>
      <c r="O70" s="161">
        <v>16</v>
      </c>
      <c r="P70" s="14" t="s">
        <v>118</v>
      </c>
    </row>
    <row r="71" spans="1:16" s="14" customFormat="1" ht="13.5" customHeight="1">
      <c r="A71" s="162" t="s">
        <v>275</v>
      </c>
      <c r="B71" s="162" t="s">
        <v>135</v>
      </c>
      <c r="C71" s="162" t="s">
        <v>136</v>
      </c>
      <c r="D71" s="163" t="s">
        <v>276</v>
      </c>
      <c r="E71" s="164" t="s">
        <v>277</v>
      </c>
      <c r="F71" s="162" t="s">
        <v>151</v>
      </c>
      <c r="G71" s="165">
        <v>30</v>
      </c>
      <c r="H71" s="189">
        <v>0</v>
      </c>
      <c r="I71" s="166">
        <f t="shared" si="6"/>
        <v>0</v>
      </c>
      <c r="J71" s="167">
        <v>0</v>
      </c>
      <c r="K71" s="165">
        <f t="shared" si="7"/>
        <v>0</v>
      </c>
      <c r="L71" s="167">
        <v>0</v>
      </c>
      <c r="M71" s="165">
        <f t="shared" si="8"/>
        <v>0</v>
      </c>
      <c r="N71" s="195">
        <v>21</v>
      </c>
      <c r="O71" s="168">
        <v>32</v>
      </c>
      <c r="P71" s="169" t="s">
        <v>118</v>
      </c>
    </row>
    <row r="72" spans="1:16" s="14" customFormat="1" ht="13.5" customHeight="1">
      <c r="A72" s="155" t="s">
        <v>278</v>
      </c>
      <c r="B72" s="155" t="s">
        <v>113</v>
      </c>
      <c r="C72" s="155" t="s">
        <v>266</v>
      </c>
      <c r="D72" s="156" t="s">
        <v>273</v>
      </c>
      <c r="E72" s="157" t="s">
        <v>274</v>
      </c>
      <c r="F72" s="155" t="s">
        <v>151</v>
      </c>
      <c r="G72" s="158">
        <v>5</v>
      </c>
      <c r="H72" s="188">
        <v>0</v>
      </c>
      <c r="I72" s="159">
        <f t="shared" si="6"/>
        <v>0</v>
      </c>
      <c r="J72" s="160">
        <v>0</v>
      </c>
      <c r="K72" s="158">
        <f t="shared" si="7"/>
        <v>0</v>
      </c>
      <c r="L72" s="160">
        <v>0</v>
      </c>
      <c r="M72" s="158">
        <f t="shared" si="8"/>
        <v>0</v>
      </c>
      <c r="N72" s="194">
        <v>21</v>
      </c>
      <c r="O72" s="161">
        <v>16</v>
      </c>
      <c r="P72" s="14" t="s">
        <v>118</v>
      </c>
    </row>
    <row r="73" spans="1:16" s="14" customFormat="1" ht="13.5" customHeight="1">
      <c r="A73" s="162" t="s">
        <v>279</v>
      </c>
      <c r="B73" s="162" t="s">
        <v>135</v>
      </c>
      <c r="C73" s="162" t="s">
        <v>136</v>
      </c>
      <c r="D73" s="163" t="s">
        <v>280</v>
      </c>
      <c r="E73" s="164" t="s">
        <v>281</v>
      </c>
      <c r="F73" s="162" t="s">
        <v>151</v>
      </c>
      <c r="G73" s="165">
        <v>5</v>
      </c>
      <c r="H73" s="189">
        <v>0</v>
      </c>
      <c r="I73" s="166">
        <f t="shared" si="6"/>
        <v>0</v>
      </c>
      <c r="J73" s="167">
        <v>0</v>
      </c>
      <c r="K73" s="165">
        <f t="shared" si="7"/>
        <v>0</v>
      </c>
      <c r="L73" s="167">
        <v>0</v>
      </c>
      <c r="M73" s="165">
        <f t="shared" si="8"/>
        <v>0</v>
      </c>
      <c r="N73" s="195">
        <v>21</v>
      </c>
      <c r="O73" s="168">
        <v>32</v>
      </c>
      <c r="P73" s="169" t="s">
        <v>118</v>
      </c>
    </row>
    <row r="74" spans="1:16" s="14" customFormat="1" ht="13.5" customHeight="1">
      <c r="A74" s="155" t="s">
        <v>282</v>
      </c>
      <c r="B74" s="155" t="s">
        <v>113</v>
      </c>
      <c r="C74" s="155" t="s">
        <v>266</v>
      </c>
      <c r="D74" s="156" t="s">
        <v>283</v>
      </c>
      <c r="E74" s="157" t="s">
        <v>284</v>
      </c>
      <c r="F74" s="155" t="s">
        <v>285</v>
      </c>
      <c r="G74" s="158">
        <v>2</v>
      </c>
      <c r="H74" s="188">
        <v>0</v>
      </c>
      <c r="I74" s="159">
        <f t="shared" si="6"/>
        <v>0</v>
      </c>
      <c r="J74" s="160">
        <v>0</v>
      </c>
      <c r="K74" s="158">
        <f t="shared" si="7"/>
        <v>0</v>
      </c>
      <c r="L74" s="160">
        <v>0</v>
      </c>
      <c r="M74" s="158">
        <f t="shared" si="8"/>
        <v>0</v>
      </c>
      <c r="N74" s="194">
        <v>21</v>
      </c>
      <c r="O74" s="161">
        <v>16</v>
      </c>
      <c r="P74" s="14" t="s">
        <v>118</v>
      </c>
    </row>
    <row r="75" spans="1:16" s="14" customFormat="1" ht="13.5" customHeight="1">
      <c r="A75" s="155" t="s">
        <v>286</v>
      </c>
      <c r="B75" s="155" t="s">
        <v>113</v>
      </c>
      <c r="C75" s="155" t="s">
        <v>266</v>
      </c>
      <c r="D75" s="156" t="s">
        <v>287</v>
      </c>
      <c r="E75" s="157" t="s">
        <v>288</v>
      </c>
      <c r="F75" s="155" t="s">
        <v>285</v>
      </c>
      <c r="G75" s="158">
        <v>6</v>
      </c>
      <c r="H75" s="188">
        <v>0</v>
      </c>
      <c r="I75" s="159">
        <f t="shared" si="6"/>
        <v>0</v>
      </c>
      <c r="J75" s="160">
        <v>0</v>
      </c>
      <c r="K75" s="158">
        <f t="shared" si="7"/>
        <v>0</v>
      </c>
      <c r="L75" s="160">
        <v>0</v>
      </c>
      <c r="M75" s="158">
        <f t="shared" si="8"/>
        <v>0</v>
      </c>
      <c r="N75" s="194">
        <v>21</v>
      </c>
      <c r="O75" s="161">
        <v>16</v>
      </c>
      <c r="P75" s="14" t="s">
        <v>118</v>
      </c>
    </row>
    <row r="76" spans="1:16" s="14" customFormat="1" ht="13.5" customHeight="1">
      <c r="A76" s="155" t="s">
        <v>289</v>
      </c>
      <c r="B76" s="155" t="s">
        <v>113</v>
      </c>
      <c r="C76" s="155" t="s">
        <v>266</v>
      </c>
      <c r="D76" s="156" t="s">
        <v>290</v>
      </c>
      <c r="E76" s="157" t="s">
        <v>291</v>
      </c>
      <c r="F76" s="155" t="s">
        <v>285</v>
      </c>
      <c r="G76" s="158">
        <v>2</v>
      </c>
      <c r="H76" s="188">
        <v>0</v>
      </c>
      <c r="I76" s="159">
        <f t="shared" si="6"/>
        <v>0</v>
      </c>
      <c r="J76" s="160">
        <v>0</v>
      </c>
      <c r="K76" s="158">
        <f t="shared" si="7"/>
        <v>0</v>
      </c>
      <c r="L76" s="160">
        <v>0</v>
      </c>
      <c r="M76" s="158">
        <f t="shared" si="8"/>
        <v>0</v>
      </c>
      <c r="N76" s="194">
        <v>21</v>
      </c>
      <c r="O76" s="161">
        <v>16</v>
      </c>
      <c r="P76" s="14" t="s">
        <v>118</v>
      </c>
    </row>
    <row r="77" spans="1:16" s="14" customFormat="1" ht="13.5" customHeight="1">
      <c r="A77" s="155" t="s">
        <v>292</v>
      </c>
      <c r="B77" s="155" t="s">
        <v>113</v>
      </c>
      <c r="C77" s="155" t="s">
        <v>266</v>
      </c>
      <c r="D77" s="156" t="s">
        <v>293</v>
      </c>
      <c r="E77" s="157" t="s">
        <v>294</v>
      </c>
      <c r="F77" s="155" t="s">
        <v>151</v>
      </c>
      <c r="G77" s="158">
        <v>40</v>
      </c>
      <c r="H77" s="188">
        <v>0</v>
      </c>
      <c r="I77" s="159">
        <f t="shared" si="6"/>
        <v>0</v>
      </c>
      <c r="J77" s="160">
        <v>0</v>
      </c>
      <c r="K77" s="158">
        <f t="shared" si="7"/>
        <v>0</v>
      </c>
      <c r="L77" s="160">
        <v>0</v>
      </c>
      <c r="M77" s="158">
        <f t="shared" si="8"/>
        <v>0</v>
      </c>
      <c r="N77" s="194">
        <v>21</v>
      </c>
      <c r="O77" s="161">
        <v>16</v>
      </c>
      <c r="P77" s="14" t="s">
        <v>118</v>
      </c>
    </row>
    <row r="78" spans="1:16" s="14" customFormat="1" ht="13.5" customHeight="1">
      <c r="A78" s="162" t="s">
        <v>295</v>
      </c>
      <c r="B78" s="162" t="s">
        <v>135</v>
      </c>
      <c r="C78" s="162" t="s">
        <v>136</v>
      </c>
      <c r="D78" s="163" t="s">
        <v>296</v>
      </c>
      <c r="E78" s="164" t="s">
        <v>297</v>
      </c>
      <c r="F78" s="162" t="s">
        <v>151</v>
      </c>
      <c r="G78" s="165">
        <v>30</v>
      </c>
      <c r="H78" s="189">
        <v>0</v>
      </c>
      <c r="I78" s="166">
        <f t="shared" si="6"/>
        <v>0</v>
      </c>
      <c r="J78" s="167">
        <v>0</v>
      </c>
      <c r="K78" s="165">
        <f t="shared" si="7"/>
        <v>0</v>
      </c>
      <c r="L78" s="167">
        <v>0</v>
      </c>
      <c r="M78" s="165">
        <f t="shared" si="8"/>
        <v>0</v>
      </c>
      <c r="N78" s="195">
        <v>21</v>
      </c>
      <c r="O78" s="168">
        <v>32</v>
      </c>
      <c r="P78" s="169" t="s">
        <v>118</v>
      </c>
    </row>
    <row r="79" spans="1:16" s="14" customFormat="1" ht="13.5" customHeight="1">
      <c r="A79" s="162" t="s">
        <v>298</v>
      </c>
      <c r="B79" s="162" t="s">
        <v>135</v>
      </c>
      <c r="C79" s="162" t="s">
        <v>136</v>
      </c>
      <c r="D79" s="163" t="s">
        <v>299</v>
      </c>
      <c r="E79" s="164" t="s">
        <v>300</v>
      </c>
      <c r="F79" s="162" t="s">
        <v>151</v>
      </c>
      <c r="G79" s="165">
        <v>2</v>
      </c>
      <c r="H79" s="189">
        <v>0</v>
      </c>
      <c r="I79" s="166">
        <f t="shared" si="6"/>
        <v>0</v>
      </c>
      <c r="J79" s="167">
        <v>0</v>
      </c>
      <c r="K79" s="165">
        <f t="shared" si="7"/>
        <v>0</v>
      </c>
      <c r="L79" s="167">
        <v>0</v>
      </c>
      <c r="M79" s="165">
        <f t="shared" si="8"/>
        <v>0</v>
      </c>
      <c r="N79" s="195">
        <v>21</v>
      </c>
      <c r="O79" s="168">
        <v>32</v>
      </c>
      <c r="P79" s="169" t="s">
        <v>118</v>
      </c>
    </row>
    <row r="80" spans="1:16" s="14" customFormat="1" ht="13.5" customHeight="1">
      <c r="A80" s="162" t="s">
        <v>301</v>
      </c>
      <c r="B80" s="162" t="s">
        <v>135</v>
      </c>
      <c r="C80" s="162" t="s">
        <v>136</v>
      </c>
      <c r="D80" s="163" t="s">
        <v>302</v>
      </c>
      <c r="E80" s="164" t="s">
        <v>303</v>
      </c>
      <c r="F80" s="162" t="s">
        <v>151</v>
      </c>
      <c r="G80" s="165">
        <v>6</v>
      </c>
      <c r="H80" s="189">
        <v>0</v>
      </c>
      <c r="I80" s="166">
        <f t="shared" si="6"/>
        <v>0</v>
      </c>
      <c r="J80" s="167">
        <v>0</v>
      </c>
      <c r="K80" s="165">
        <f t="shared" si="7"/>
        <v>0</v>
      </c>
      <c r="L80" s="167">
        <v>0</v>
      </c>
      <c r="M80" s="165">
        <f t="shared" si="8"/>
        <v>0</v>
      </c>
      <c r="N80" s="195">
        <v>21</v>
      </c>
      <c r="O80" s="168">
        <v>32</v>
      </c>
      <c r="P80" s="169" t="s">
        <v>118</v>
      </c>
    </row>
    <row r="81" spans="1:16" s="14" customFormat="1" ht="13.5" customHeight="1">
      <c r="A81" s="162" t="s">
        <v>304</v>
      </c>
      <c r="B81" s="162" t="s">
        <v>135</v>
      </c>
      <c r="C81" s="162" t="s">
        <v>136</v>
      </c>
      <c r="D81" s="163" t="s">
        <v>305</v>
      </c>
      <c r="E81" s="164" t="s">
        <v>306</v>
      </c>
      <c r="F81" s="162" t="s">
        <v>151</v>
      </c>
      <c r="G81" s="165">
        <v>2</v>
      </c>
      <c r="H81" s="189">
        <v>0</v>
      </c>
      <c r="I81" s="166">
        <f t="shared" si="6"/>
        <v>0</v>
      </c>
      <c r="J81" s="167">
        <v>0</v>
      </c>
      <c r="K81" s="165">
        <f t="shared" si="7"/>
        <v>0</v>
      </c>
      <c r="L81" s="167">
        <v>0</v>
      </c>
      <c r="M81" s="165">
        <f t="shared" si="8"/>
        <v>0</v>
      </c>
      <c r="N81" s="195">
        <v>21</v>
      </c>
      <c r="O81" s="168">
        <v>32</v>
      </c>
      <c r="P81" s="169" t="s">
        <v>118</v>
      </c>
    </row>
    <row r="82" spans="1:16" s="14" customFormat="1" ht="13.5" customHeight="1">
      <c r="A82" s="162" t="s">
        <v>307</v>
      </c>
      <c r="B82" s="162" t="s">
        <v>135</v>
      </c>
      <c r="C82" s="162" t="s">
        <v>136</v>
      </c>
      <c r="D82" s="163" t="s">
        <v>308</v>
      </c>
      <c r="E82" s="164" t="s">
        <v>309</v>
      </c>
      <c r="F82" s="162" t="s">
        <v>151</v>
      </c>
      <c r="G82" s="165">
        <v>40</v>
      </c>
      <c r="H82" s="189">
        <v>0</v>
      </c>
      <c r="I82" s="166">
        <f t="shared" si="6"/>
        <v>0</v>
      </c>
      <c r="J82" s="167">
        <v>0</v>
      </c>
      <c r="K82" s="165">
        <f t="shared" si="7"/>
        <v>0</v>
      </c>
      <c r="L82" s="167">
        <v>0</v>
      </c>
      <c r="M82" s="165">
        <f t="shared" si="8"/>
        <v>0</v>
      </c>
      <c r="N82" s="195">
        <v>21</v>
      </c>
      <c r="O82" s="168">
        <v>32</v>
      </c>
      <c r="P82" s="169" t="s">
        <v>118</v>
      </c>
    </row>
    <row r="83" spans="5:14" s="140" customFormat="1" ht="12.75" customHeight="1">
      <c r="E83" s="141" t="s">
        <v>93</v>
      </c>
      <c r="H83" s="191"/>
      <c r="I83" s="142">
        <f>I14+I66</f>
        <v>0</v>
      </c>
      <c r="K83" s="143">
        <f>K14+K66</f>
        <v>0</v>
      </c>
      <c r="M83" s="143">
        <f>M14+M66</f>
        <v>0</v>
      </c>
      <c r="N83" s="19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Hadraba</cp:lastModifiedBy>
  <dcterms:modified xsi:type="dcterms:W3CDTF">2015-11-12T14:11:27Z</dcterms:modified>
  <cp:category/>
  <cp:version/>
  <cp:contentType/>
  <cp:contentStatus/>
</cp:coreProperties>
</file>